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1472" windowHeight="7488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Лист1!$A$1:$F$34</definedName>
    <definedName name="_xlnm.Print_Area" localSheetId="1">Лист2!$A$1:$G$38</definedName>
    <definedName name="_xlnm.Print_Area" localSheetId="2">Лист3!$A$1:$E$40</definedName>
  </definedNames>
  <calcPr calcId="144525"/>
</workbook>
</file>

<file path=xl/calcChain.xml><?xml version="1.0" encoding="utf-8"?>
<calcChain xmlns="http://schemas.openxmlformats.org/spreadsheetml/2006/main">
  <c r="F30" i="1" l="1"/>
  <c r="E30" i="1"/>
  <c r="E31" i="1"/>
  <c r="F31" i="1"/>
  <c r="B30" i="2"/>
  <c r="E31" i="2"/>
  <c r="E30" i="2"/>
  <c r="F30" i="2"/>
  <c r="G30" i="2"/>
  <c r="E32" i="2"/>
  <c r="E33" i="2"/>
  <c r="E34" i="2"/>
  <c r="E35" i="2"/>
  <c r="D11" i="1"/>
  <c r="C22" i="1" l="1"/>
  <c r="B24" i="3"/>
  <c r="B32" i="3"/>
  <c r="C26" i="3"/>
  <c r="D23" i="3"/>
  <c r="F17" i="2"/>
  <c r="E8" i="2"/>
  <c r="G8" i="2" s="1"/>
  <c r="E9" i="2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7" i="2"/>
  <c r="G7" i="2" s="1"/>
  <c r="C11" i="1"/>
  <c r="E11" i="1" s="1"/>
  <c r="C8" i="1"/>
  <c r="C10" i="1" s="1"/>
  <c r="B36" i="2" l="1"/>
  <c r="C36" i="2"/>
  <c r="D36" i="2"/>
  <c r="E36" i="2" l="1"/>
  <c r="B8" i="2"/>
  <c r="B9" i="2"/>
  <c r="B10" i="2"/>
  <c r="B11" i="2"/>
  <c r="B12" i="2"/>
  <c r="B13" i="2"/>
  <c r="B14" i="2"/>
  <c r="B15" i="2"/>
  <c r="B16" i="2"/>
  <c r="B17" i="2"/>
  <c r="B7" i="2"/>
  <c r="B31" i="2"/>
  <c r="B32" i="2"/>
  <c r="B33" i="2"/>
  <c r="B34" i="2"/>
  <c r="B35" i="2"/>
  <c r="E23" i="3" l="1"/>
  <c r="D5" i="3"/>
  <c r="B12" i="3" l="1"/>
  <c r="C32" i="3"/>
  <c r="D32" i="3" l="1"/>
  <c r="B35" i="3"/>
  <c r="F9" i="1"/>
  <c r="F8" i="1"/>
  <c r="F21" i="1"/>
  <c r="C7" i="2" l="1"/>
  <c r="C14" i="2"/>
  <c r="C35" i="3" l="1"/>
  <c r="B25" i="3"/>
  <c r="C12" i="3" l="1"/>
  <c r="E12" i="3" s="1"/>
  <c r="C37" i="3"/>
  <c r="C17" i="2" l="1"/>
  <c r="F16" i="2"/>
  <c r="E24" i="3"/>
  <c r="D24" i="3"/>
  <c r="C25" i="3"/>
  <c r="B18" i="2" l="1"/>
  <c r="C18" i="2"/>
  <c r="E8" i="1"/>
  <c r="E6" i="3" l="1"/>
  <c r="E7" i="3"/>
  <c r="E8" i="3"/>
  <c r="E9" i="3"/>
  <c r="E10" i="3"/>
  <c r="E5" i="3"/>
  <c r="E11" i="3"/>
  <c r="F10" i="2"/>
  <c r="F11" i="2"/>
  <c r="F12" i="2"/>
  <c r="F13" i="2"/>
  <c r="F14" i="2"/>
  <c r="F15" i="2"/>
  <c r="G33" i="2"/>
  <c r="G31" i="2"/>
  <c r="F22" i="1"/>
  <c r="E22" i="1"/>
  <c r="E21" i="1"/>
  <c r="F11" i="1"/>
  <c r="F10" i="1"/>
  <c r="E10" i="1"/>
  <c r="E9" i="1"/>
  <c r="D26" i="3" l="1"/>
  <c r="E26" i="3"/>
  <c r="D28" i="3"/>
  <c r="E28" i="3"/>
  <c r="D29" i="3"/>
  <c r="E29" i="3"/>
  <c r="D30" i="3"/>
  <c r="E30" i="3"/>
  <c r="D31" i="3"/>
  <c r="D33" i="3"/>
  <c r="D34" i="3"/>
  <c r="D36" i="3"/>
  <c r="E25" i="3"/>
  <c r="D25" i="3"/>
  <c r="D6" i="3" l="1"/>
  <c r="D7" i="3"/>
  <c r="D8" i="3"/>
  <c r="D9" i="3"/>
  <c r="D10" i="3"/>
  <c r="D11" i="3"/>
  <c r="D12" i="3" l="1"/>
  <c r="F34" i="2" l="1"/>
  <c r="F36" i="2" s="1"/>
  <c r="F33" i="2"/>
  <c r="G35" i="2"/>
  <c r="G34" i="2" l="1"/>
  <c r="F31" i="2"/>
  <c r="F35" i="2"/>
  <c r="F32" i="2"/>
  <c r="G32" i="2"/>
  <c r="F8" i="2" l="1"/>
  <c r="G36" i="2"/>
  <c r="E32" i="3" l="1"/>
  <c r="D35" i="3"/>
  <c r="B37" i="3" l="1"/>
  <c r="E35" i="3"/>
  <c r="E37" i="3" l="1"/>
  <c r="D37" i="3"/>
  <c r="F7" i="2"/>
  <c r="D18" i="2" l="1"/>
  <c r="E18" i="2"/>
  <c r="G18" i="2" s="1"/>
  <c r="F9" i="2"/>
  <c r="F18" i="2" s="1"/>
</calcChain>
</file>

<file path=xl/sharedStrings.xml><?xml version="1.0" encoding="utf-8"?>
<sst xmlns="http://schemas.openxmlformats.org/spreadsheetml/2006/main" count="131" uniqueCount="79">
  <si>
    <t>%</t>
  </si>
  <si>
    <t>Режа</t>
  </si>
  <si>
    <t>Амалда</t>
  </si>
  <si>
    <t>(+   -)</t>
  </si>
  <si>
    <t>2. Хисоб китобларни бажариш</t>
  </si>
  <si>
    <t>2.1 Ун ишлаб чикариш</t>
  </si>
  <si>
    <t>Харажатлар номи</t>
  </si>
  <si>
    <t xml:space="preserve"> 1 тн учун (сум)</t>
  </si>
  <si>
    <t xml:space="preserve">Электро энергия </t>
  </si>
  <si>
    <t>Сув</t>
  </si>
  <si>
    <t>Асосий воситаларнинг амортизацияси</t>
  </si>
  <si>
    <t>Электроэнергия</t>
  </si>
  <si>
    <t>Амортизация</t>
  </si>
  <si>
    <t>Бизнес – режа</t>
  </si>
  <si>
    <t xml:space="preserve">Харажатлар номи </t>
  </si>
  <si>
    <t>Махсулотларни сотишнинг ялпи фойдаси</t>
  </si>
  <si>
    <t>Давр харажатлари, жами</t>
  </si>
  <si>
    <t>Сотиш харажатлари</t>
  </si>
  <si>
    <t>Маъмурий харажатлар</t>
  </si>
  <si>
    <t>Асосий фаолиятнинг фойдаси</t>
  </si>
  <si>
    <t xml:space="preserve">Молиявий фаолиятнинг  даромадлари </t>
  </si>
  <si>
    <t>Соф фойда</t>
  </si>
  <si>
    <t>шу жумладан</t>
  </si>
  <si>
    <t>Асосий фойданинг бошка даромадлари</t>
  </si>
  <si>
    <t xml:space="preserve">Хом-ашё ва материаллар </t>
  </si>
  <si>
    <t>( +   -)</t>
  </si>
  <si>
    <t>Жами (минг сумда)</t>
  </si>
  <si>
    <t xml:space="preserve">Махсулот (товар, иш, хизмат) ларни сотишдан соф тушум </t>
  </si>
  <si>
    <t>Бошқа харажатлар (17счет)</t>
  </si>
  <si>
    <t>Жами                     (минг сумда)</t>
  </si>
  <si>
    <t xml:space="preserve">Материал ва инвентарлар </t>
  </si>
  <si>
    <t xml:space="preserve">            Харажатлар сметаси режага нисбатан  120,7 %ни ташкил қилди. Сарф харажатлар ошиб кетиши сабаби махсулот  ишлаб чиқариш хажми режага нисбатан 31% ташкил қилганлиги билан боғлиқ</t>
  </si>
  <si>
    <t>«G'alla-Alteg»  АЖда 2025 йил  I-чорак якуни бўйича «Бизнес – режа » тахлили</t>
  </si>
  <si>
    <t>1. Ишлаб чиқариш кўрсаткичларини бажарилиши</t>
  </si>
  <si>
    <t>1.1 Тегирмон бўйича</t>
  </si>
  <si>
    <t>Махсулот номи</t>
  </si>
  <si>
    <t>ўлчов бирлиги</t>
  </si>
  <si>
    <t>Фарқи</t>
  </si>
  <si>
    <t>Донни  қайта ишлаш</t>
  </si>
  <si>
    <t>Жами ишлаб чиқарилган махсулот</t>
  </si>
  <si>
    <t>Буғдой кепаги</t>
  </si>
  <si>
    <t>Жорий нархларда махсулот ишлаб чиқариш</t>
  </si>
  <si>
    <t>тонна</t>
  </si>
  <si>
    <t>минг сўмда</t>
  </si>
  <si>
    <t xml:space="preserve">      Амалда ишлаб чиқариш хажми "Бизнес - режа" бўйича белгиланган топшириқга нисбатан  30,9%  бажарилди.</t>
  </si>
  <si>
    <t xml:space="preserve">      Амалда ишлаб чиқариш хажми "Бизнес - режа" бўйича белгиланган топшириқга нисбатан   0 %  бажарилди.</t>
  </si>
  <si>
    <t>Омухта-ем аралашмаси ишлаб чиқариш хажми</t>
  </si>
  <si>
    <t>Жорий нархларда товарлар ишлаб чиқариш</t>
  </si>
  <si>
    <t xml:space="preserve">      Амалда ишлаб чиқариш хажми "Бизнес - режа" бўйича белгиланган топшириқга нисбатан  82%  бажарилди.</t>
  </si>
  <si>
    <t>1.3 Давал хом-ашёдан махсулот ишлаб чиқариш</t>
  </si>
  <si>
    <t>1.2 Омухта ем цехи бўйича</t>
  </si>
  <si>
    <t xml:space="preserve">            Харажатлар сметаси режага нисбатан 27 %  ошиқча сарфланди.</t>
  </si>
  <si>
    <t>Хизмат автомашиналарини сақлаш харажатлари</t>
  </si>
  <si>
    <t xml:space="preserve">  2.3  Маъмурий бошқарув ходимларига кетган харажатлар.</t>
  </si>
  <si>
    <t>Мехнатга хақ тўлаш билан боғлиқ харажатлар</t>
  </si>
  <si>
    <t>Ягона ижтимоий тўлов</t>
  </si>
  <si>
    <t>Уяли алоқа, интернет хизматлари</t>
  </si>
  <si>
    <t>Электр энергия. газ, сув,</t>
  </si>
  <si>
    <t>Бошқа харажатлар</t>
  </si>
  <si>
    <t>Жами:</t>
  </si>
  <si>
    <t>3.Молиявий натижалар (Форма-2) режасини амалга ошириш</t>
  </si>
  <si>
    <t>Сотилган махсулот (товар, иш, хизмат) ларнинг    таннархи</t>
  </si>
  <si>
    <t>Бошқа операцион харажатлар</t>
  </si>
  <si>
    <t>Молиявий фаолият бўйича харажатлар</t>
  </si>
  <si>
    <t>Фойда солиғини тўлагунга қадар фойда</t>
  </si>
  <si>
    <t>Фойда солиғи</t>
  </si>
  <si>
    <t xml:space="preserve">           Молиявий натижа   -1347590  минг. сўм зарар билан якунланди. Бизнес режа кўрсаткичларини амалда бажарилмаслигини асосий сабабларидан бири тегирмон тўлиқ қувватда ишламаётгани билан боғлиқ.  </t>
  </si>
  <si>
    <r>
      <t xml:space="preserve">     </t>
    </r>
    <r>
      <rPr>
        <b/>
        <sz val="11"/>
        <rFont val="Arial"/>
        <family val="2"/>
        <charset val="204"/>
      </rPr>
      <t xml:space="preserve">     </t>
    </r>
    <r>
      <rPr>
        <sz val="11"/>
        <rFont val="Arial"/>
        <family val="2"/>
        <charset val="204"/>
      </rPr>
      <t xml:space="preserve"> Харажатлар сметаси режага нисбатан 399,4 %ни ташкил қилди, cарф харажатлар ошиб кетиши сабаби   ишлаб чиқариш қувватидан фойдаланиш  2,2%ни ташкил қилди.</t>
    </r>
  </si>
  <si>
    <t>Бизнес – режа бўйича</t>
  </si>
  <si>
    <t>Калькуляция қилинадиган махсулотлар хажми</t>
  </si>
  <si>
    <t>Қадоқлаш харажатлари</t>
  </si>
  <si>
    <t>Ташқи ташкилотлар фаолияти ва хизматлари</t>
  </si>
  <si>
    <t>Ёқилғи</t>
  </si>
  <si>
    <t>Мехнатга хақ тўлаш</t>
  </si>
  <si>
    <t>Умумий ишлаб чиқариш харажатлари</t>
  </si>
  <si>
    <t>Жами ишлаб чиқариш қиймати</t>
  </si>
  <si>
    <t>2. 2 Омухта ем ишлаб чиқариш</t>
  </si>
  <si>
    <t>Ишлаб чиқариш харажатларини тахлил килиш</t>
  </si>
  <si>
    <t>Жами ишлаб чиқариш харажатлари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</si>
</sst>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"/>
    <numFmt numFmtId="165" formatCode="#,##0.0"/>
    <numFmt numFmtId="166" formatCode="0.000"/>
    <numFmt numFmtId="167" formatCode="#,##0.000"/>
    <numFmt numFmtId="168" formatCode="#,##0.0000"/>
    <numFmt numFmtId="170" formatCode="0.00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name val="Arial"/>
      <family val="2"/>
    </font>
    <font>
      <sz val="11"/>
      <color indexed="8"/>
      <name val="Arial"/>
      <family val="2"/>
      <charset val="204"/>
    </font>
    <font>
      <sz val="11"/>
      <color theme="0"/>
      <name val="Arial"/>
      <family val="2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0" fontId="7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106">
    <xf numFmtId="0" fontId="0" fillId="0" borderId="0" xfId="0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/>
    <xf numFmtId="3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/>
    <xf numFmtId="0" fontId="8" fillId="0" borderId="1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/>
    <xf numFmtId="3" fontId="6" fillId="0" borderId="3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43" fontId="8" fillId="0" borderId="0" xfId="4" applyFont="1" applyFill="1"/>
    <xf numFmtId="4" fontId="8" fillId="0" borderId="0" xfId="0" applyNumberFormat="1" applyFont="1" applyFill="1"/>
    <xf numFmtId="3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7" fontId="4" fillId="0" borderId="0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6" applyFont="1" applyAlignment="1">
      <alignment wrapText="1"/>
    </xf>
    <xf numFmtId="1" fontId="11" fillId="0" borderId="1" xfId="4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1" fontId="4" fillId="0" borderId="0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1" fontId="5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5" fillId="0" borderId="12" xfId="5" applyNumberFormat="1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3" fontId="6" fillId="0" borderId="0" xfId="0" applyNumberFormat="1" applyFont="1" applyFill="1" applyBorder="1"/>
    <xf numFmtId="0" fontId="6" fillId="0" borderId="0" xfId="0" applyFont="1" applyFill="1" applyBorder="1"/>
    <xf numFmtId="1" fontId="6" fillId="0" borderId="0" xfId="0" applyNumberFormat="1" applyFont="1" applyFill="1" applyBorder="1"/>
    <xf numFmtId="0" fontId="3" fillId="0" borderId="0" xfId="0" applyFont="1" applyFill="1" applyAlignment="1">
      <alignment horizontal="center" vertical="center"/>
    </xf>
    <xf numFmtId="168" fontId="6" fillId="0" borderId="0" xfId="0" applyNumberFormat="1" applyFont="1" applyFill="1" applyBorder="1"/>
    <xf numFmtId="170" fontId="6" fillId="0" borderId="0" xfId="0" applyNumberFormat="1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justify"/>
    </xf>
    <xf numFmtId="166" fontId="13" fillId="0" borderId="0" xfId="0" applyNumberFormat="1" applyFont="1" applyFill="1"/>
  </cellXfs>
  <cellStyles count="7">
    <cellStyle name="Обычный" xfId="0" builtinId="0"/>
    <cellStyle name="Обычный 2" xfId="2"/>
    <cellStyle name="Обычный 3" xfId="1"/>
    <cellStyle name="Обычный 47 2" xfId="3"/>
    <cellStyle name="Обычный_Лист2" xfId="5"/>
    <cellStyle name="Обычный_Лист4" xfId="6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3" zoomScaleNormal="100" zoomScaleSheetLayoutView="80" workbookViewId="0">
      <selection activeCell="C21" sqref="C21"/>
    </sheetView>
  </sheetViews>
  <sheetFormatPr defaultColWidth="9.109375" defaultRowHeight="15" x14ac:dyDescent="0.25"/>
  <cols>
    <col min="1" max="1" width="34.33203125" style="103" customWidth="1"/>
    <col min="2" max="2" width="11.5546875" style="103" customWidth="1"/>
    <col min="3" max="3" width="16.77734375" style="103" bestFit="1" customWidth="1"/>
    <col min="4" max="4" width="16.6640625" style="103" customWidth="1"/>
    <col min="5" max="5" width="17.6640625" style="103" bestFit="1" customWidth="1"/>
    <col min="6" max="6" width="10.33203125" style="103" customWidth="1"/>
    <col min="7" max="7" width="9.109375" style="103"/>
    <col min="8" max="8" width="10.109375" style="103" bestFit="1" customWidth="1"/>
    <col min="9" max="9" width="9.109375" style="103"/>
    <col min="10" max="10" width="10.109375" style="103" bestFit="1" customWidth="1"/>
    <col min="11" max="16384" width="9.109375" style="103"/>
  </cols>
  <sheetData>
    <row r="1" spans="1:8" ht="15.6" x14ac:dyDescent="0.3">
      <c r="A1" s="47" t="s">
        <v>32</v>
      </c>
      <c r="B1" s="47"/>
      <c r="C1" s="47"/>
      <c r="D1" s="47"/>
      <c r="E1" s="47"/>
      <c r="F1" s="47"/>
    </row>
    <row r="2" spans="1:8" ht="15.6" x14ac:dyDescent="0.3">
      <c r="A2" s="47" t="s">
        <v>33</v>
      </c>
      <c r="B2" s="47"/>
      <c r="C2" s="47"/>
      <c r="D2" s="47"/>
      <c r="E2" s="47"/>
      <c r="F2" s="47"/>
    </row>
    <row r="3" spans="1:8" ht="15.6" x14ac:dyDescent="0.3">
      <c r="A3" s="47" t="s">
        <v>34</v>
      </c>
      <c r="B3" s="47"/>
      <c r="C3" s="47"/>
      <c r="D3" s="47"/>
      <c r="E3" s="47"/>
      <c r="F3" s="47"/>
    </row>
    <row r="4" spans="1:8" ht="15.6" x14ac:dyDescent="0.3">
      <c r="A4" s="47"/>
      <c r="B4" s="47"/>
      <c r="C4" s="47"/>
      <c r="D4" s="47"/>
      <c r="E4" s="47"/>
      <c r="F4" s="47"/>
    </row>
    <row r="5" spans="1:8" x14ac:dyDescent="0.25">
      <c r="A5" s="49"/>
      <c r="B5" s="49"/>
      <c r="C5" s="49"/>
      <c r="D5" s="49"/>
      <c r="E5" s="49"/>
      <c r="F5" s="49"/>
    </row>
    <row r="6" spans="1:8" ht="20.25" customHeight="1" x14ac:dyDescent="0.25">
      <c r="A6" s="89" t="s">
        <v>35</v>
      </c>
      <c r="B6" s="89" t="s">
        <v>36</v>
      </c>
      <c r="C6" s="89" t="s">
        <v>1</v>
      </c>
      <c r="D6" s="89" t="s">
        <v>2</v>
      </c>
      <c r="E6" s="90" t="s">
        <v>37</v>
      </c>
      <c r="F6" s="91"/>
    </row>
    <row r="7" spans="1:8" ht="20.25" customHeight="1" x14ac:dyDescent="0.25">
      <c r="A7" s="92"/>
      <c r="B7" s="92"/>
      <c r="C7" s="92"/>
      <c r="D7" s="92"/>
      <c r="E7" s="93" t="s">
        <v>3</v>
      </c>
      <c r="F7" s="93" t="s">
        <v>0</v>
      </c>
    </row>
    <row r="8" spans="1:8" ht="39.6" customHeight="1" x14ac:dyDescent="0.25">
      <c r="A8" s="94" t="s">
        <v>38</v>
      </c>
      <c r="B8" s="30" t="s">
        <v>42</v>
      </c>
      <c r="C8" s="31">
        <f>C9*1.33</f>
        <v>6650</v>
      </c>
      <c r="D8" s="32">
        <v>2056.3000000000002</v>
      </c>
      <c r="E8" s="31">
        <f>D8-C8</f>
        <v>-4593.7</v>
      </c>
      <c r="F8" s="32">
        <f>D8/C8*100</f>
        <v>30.9218045112782</v>
      </c>
    </row>
    <row r="9" spans="1:8" ht="39.6" customHeight="1" x14ac:dyDescent="0.25">
      <c r="A9" s="95" t="s">
        <v>39</v>
      </c>
      <c r="B9" s="30" t="s">
        <v>42</v>
      </c>
      <c r="C9" s="33">
        <v>5000</v>
      </c>
      <c r="D9" s="40">
        <v>1542.8</v>
      </c>
      <c r="E9" s="33">
        <f>D9-C9</f>
        <v>-3457.2</v>
      </c>
      <c r="F9" s="34">
        <f>D9/C9*100</f>
        <v>30.856000000000002</v>
      </c>
    </row>
    <row r="10" spans="1:8" ht="39.6" customHeight="1" x14ac:dyDescent="0.25">
      <c r="A10" s="94" t="s">
        <v>40</v>
      </c>
      <c r="B10" s="30" t="s">
        <v>42</v>
      </c>
      <c r="C10" s="31">
        <f>C8*0.21</f>
        <v>1396.5</v>
      </c>
      <c r="D10" s="60">
        <v>484.6</v>
      </c>
      <c r="E10" s="31">
        <f>D10-C10</f>
        <v>-911.9</v>
      </c>
      <c r="F10" s="32">
        <f>D10/C10*100</f>
        <v>34.701038310060866</v>
      </c>
    </row>
    <row r="11" spans="1:8" ht="39.6" customHeight="1" x14ac:dyDescent="0.25">
      <c r="A11" s="96" t="s">
        <v>41</v>
      </c>
      <c r="B11" s="35" t="s">
        <v>43</v>
      </c>
      <c r="C11" s="31">
        <f>(3600/1.12*5000)+(1800/1.12*1397)</f>
        <v>18316607.142857142</v>
      </c>
      <c r="D11" s="31">
        <f>(3600/1.12*1542.8)+(1200/1.12*484.6)</f>
        <v>5478214.2857142845</v>
      </c>
      <c r="E11" s="31">
        <f>D11-C11</f>
        <v>-12838392.857142858</v>
      </c>
      <c r="F11" s="32">
        <f>D11/C11*100</f>
        <v>29.908455441490446</v>
      </c>
    </row>
    <row r="12" spans="1:8" x14ac:dyDescent="0.25">
      <c r="A12" s="97"/>
      <c r="B12" s="98"/>
      <c r="C12" s="98"/>
      <c r="D12" s="99"/>
      <c r="E12" s="98"/>
      <c r="F12" s="98"/>
    </row>
    <row r="13" spans="1:8" ht="37.5" customHeight="1" x14ac:dyDescent="0.25">
      <c r="A13" s="46" t="s">
        <v>44</v>
      </c>
      <c r="B13" s="46"/>
      <c r="C13" s="46"/>
      <c r="D13" s="46"/>
      <c r="E13" s="46"/>
      <c r="F13" s="46"/>
    </row>
    <row r="14" spans="1:8" ht="15.6" x14ac:dyDescent="0.25">
      <c r="A14" s="41"/>
      <c r="B14" s="41"/>
      <c r="C14" s="41"/>
      <c r="D14" s="41"/>
      <c r="E14" s="41"/>
      <c r="F14" s="41"/>
      <c r="H14" s="104"/>
    </row>
    <row r="15" spans="1:8" ht="15.6" x14ac:dyDescent="0.25">
      <c r="A15" s="41"/>
      <c r="B15" s="41"/>
      <c r="D15" s="41"/>
      <c r="E15" s="41"/>
      <c r="F15" s="41"/>
    </row>
    <row r="16" spans="1:8" x14ac:dyDescent="0.25">
      <c r="A16" s="36"/>
      <c r="B16" s="36"/>
      <c r="C16" s="36"/>
      <c r="D16" s="36"/>
      <c r="E16" s="36"/>
      <c r="F16" s="36"/>
    </row>
    <row r="17" spans="1:6" ht="15.6" x14ac:dyDescent="0.3">
      <c r="A17" s="47" t="s">
        <v>50</v>
      </c>
      <c r="B17" s="47"/>
      <c r="C17" s="47"/>
      <c r="D17" s="47"/>
      <c r="E17" s="47"/>
      <c r="F17" s="47"/>
    </row>
    <row r="18" spans="1:6" x14ac:dyDescent="0.25">
      <c r="A18" s="37"/>
      <c r="B18" s="37"/>
      <c r="C18" s="37"/>
      <c r="D18" s="37"/>
      <c r="E18" s="37"/>
      <c r="F18" s="37"/>
    </row>
    <row r="19" spans="1:6" ht="18.75" customHeight="1" x14ac:dyDescent="0.25">
      <c r="A19" s="89" t="s">
        <v>35</v>
      </c>
      <c r="B19" s="89" t="s">
        <v>36</v>
      </c>
      <c r="C19" s="89" t="s">
        <v>1</v>
      </c>
      <c r="D19" s="89" t="s">
        <v>2</v>
      </c>
      <c r="E19" s="90" t="s">
        <v>37</v>
      </c>
      <c r="F19" s="91"/>
    </row>
    <row r="20" spans="1:6" ht="18.75" customHeight="1" x14ac:dyDescent="0.25">
      <c r="A20" s="92"/>
      <c r="B20" s="92"/>
      <c r="C20" s="92"/>
      <c r="D20" s="92"/>
      <c r="E20" s="93" t="s">
        <v>3</v>
      </c>
      <c r="F20" s="93" t="s">
        <v>0</v>
      </c>
    </row>
    <row r="21" spans="1:6" ht="39" customHeight="1" x14ac:dyDescent="0.25">
      <c r="A21" s="96" t="s">
        <v>46</v>
      </c>
      <c r="B21" s="35" t="s">
        <v>42</v>
      </c>
      <c r="C21" s="31">
        <v>1400</v>
      </c>
      <c r="D21" s="38">
        <v>0</v>
      </c>
      <c r="E21" s="31">
        <f>D21-C21</f>
        <v>-1400</v>
      </c>
      <c r="F21" s="39">
        <f>D21/C21*100</f>
        <v>0</v>
      </c>
    </row>
    <row r="22" spans="1:6" ht="39" customHeight="1" x14ac:dyDescent="0.25">
      <c r="A22" s="96" t="s">
        <v>47</v>
      </c>
      <c r="B22" s="35" t="s">
        <v>43</v>
      </c>
      <c r="C22" s="38">
        <f>1800*1400</f>
        <v>2520000</v>
      </c>
      <c r="D22" s="38">
        <v>0</v>
      </c>
      <c r="E22" s="31">
        <f>D22-C22</f>
        <v>-2520000</v>
      </c>
      <c r="F22" s="39">
        <f>D22/C22*100</f>
        <v>0</v>
      </c>
    </row>
    <row r="23" spans="1:6" x14ac:dyDescent="0.25">
      <c r="A23" s="37"/>
      <c r="B23" s="37"/>
      <c r="D23" s="37"/>
      <c r="E23" s="37"/>
      <c r="F23" s="37"/>
    </row>
    <row r="24" spans="1:6" ht="49.5" customHeight="1" x14ac:dyDescent="0.25">
      <c r="A24" s="46" t="s">
        <v>45</v>
      </c>
      <c r="B24" s="46"/>
      <c r="C24" s="46"/>
      <c r="D24" s="46"/>
      <c r="E24" s="46"/>
      <c r="F24" s="46"/>
    </row>
    <row r="25" spans="1:6" ht="15.6" x14ac:dyDescent="0.25">
      <c r="A25" s="100"/>
      <c r="B25" s="100"/>
      <c r="C25" s="100"/>
      <c r="D25" s="100"/>
      <c r="E25" s="100"/>
      <c r="F25" s="100"/>
    </row>
    <row r="26" spans="1:6" ht="15.6" x14ac:dyDescent="0.3">
      <c r="A26" s="47" t="s">
        <v>49</v>
      </c>
      <c r="B26" s="47"/>
      <c r="C26" s="47"/>
      <c r="D26" s="47"/>
      <c r="E26" s="47"/>
      <c r="F26" s="47"/>
    </row>
    <row r="28" spans="1:6" ht="19.2" customHeight="1" x14ac:dyDescent="0.25">
      <c r="A28" s="89" t="s">
        <v>35</v>
      </c>
      <c r="B28" s="89" t="s">
        <v>36</v>
      </c>
      <c r="C28" s="89" t="s">
        <v>1</v>
      </c>
      <c r="D28" s="89" t="s">
        <v>2</v>
      </c>
      <c r="E28" s="90" t="s">
        <v>37</v>
      </c>
      <c r="F28" s="91"/>
    </row>
    <row r="29" spans="1:6" ht="19.2" customHeight="1" x14ac:dyDescent="0.25">
      <c r="A29" s="92"/>
      <c r="B29" s="92"/>
      <c r="C29" s="92"/>
      <c r="D29" s="92"/>
      <c r="E29" s="93" t="s">
        <v>3</v>
      </c>
      <c r="F29" s="93" t="s">
        <v>0</v>
      </c>
    </row>
    <row r="30" spans="1:6" ht="40.200000000000003" customHeight="1" x14ac:dyDescent="0.25">
      <c r="A30" s="94" t="s">
        <v>38</v>
      </c>
      <c r="B30" s="30" t="s">
        <v>42</v>
      </c>
      <c r="C30" s="31">
        <v>18692</v>
      </c>
      <c r="D30" s="31">
        <v>15248.82</v>
      </c>
      <c r="E30" s="31">
        <f>D30-C30</f>
        <v>-3443.1800000000003</v>
      </c>
      <c r="F30" s="32">
        <f>D30/C30*100</f>
        <v>81.579392253370415</v>
      </c>
    </row>
    <row r="31" spans="1:6" ht="40.200000000000003" customHeight="1" x14ac:dyDescent="0.25">
      <c r="A31" s="96" t="s">
        <v>41</v>
      </c>
      <c r="B31" s="35" t="s">
        <v>43</v>
      </c>
      <c r="C31" s="31">
        <v>3338000</v>
      </c>
      <c r="D31" s="31">
        <v>2723003.5714285714</v>
      </c>
      <c r="E31" s="31">
        <f>D31-C31</f>
        <v>-614996.42857142864</v>
      </c>
      <c r="F31" s="32">
        <f>D31/C31*100</f>
        <v>81.575900881622871</v>
      </c>
    </row>
    <row r="32" spans="1:6" x14ac:dyDescent="0.25">
      <c r="A32" s="101"/>
      <c r="B32" s="98"/>
      <c r="C32" s="98"/>
      <c r="D32" s="102"/>
      <c r="E32" s="98"/>
      <c r="F32" s="98"/>
    </row>
    <row r="33" spans="1:6" ht="39" customHeight="1" x14ac:dyDescent="0.25">
      <c r="A33" s="46" t="s">
        <v>48</v>
      </c>
      <c r="B33" s="46"/>
      <c r="C33" s="46"/>
      <c r="D33" s="46"/>
      <c r="E33" s="46"/>
      <c r="F33" s="46"/>
    </row>
    <row r="35" spans="1:6" x14ac:dyDescent="0.25">
      <c r="E35" s="105"/>
    </row>
  </sheetData>
  <mergeCells count="26">
    <mergeCell ref="A33:F33"/>
    <mergeCell ref="A26:F26"/>
    <mergeCell ref="A28:A29"/>
    <mergeCell ref="B28:B29"/>
    <mergeCell ref="C28:C29"/>
    <mergeCell ref="D28:D29"/>
    <mergeCell ref="E28:F28"/>
    <mergeCell ref="E6:F6"/>
    <mergeCell ref="A1:F1"/>
    <mergeCell ref="A3:F3"/>
    <mergeCell ref="A4:F4"/>
    <mergeCell ref="A5:F5"/>
    <mergeCell ref="A2:F2"/>
    <mergeCell ref="A6:A7"/>
    <mergeCell ref="B6:B7"/>
    <mergeCell ref="C6:C7"/>
    <mergeCell ref="D6:D7"/>
    <mergeCell ref="A13:F13"/>
    <mergeCell ref="A17:F17"/>
    <mergeCell ref="E19:F19"/>
    <mergeCell ref="A24:F24"/>
    <mergeCell ref="A25:F25"/>
    <mergeCell ref="A19:A20"/>
    <mergeCell ref="B19:B20"/>
    <mergeCell ref="C19:C20"/>
    <mergeCell ref="D19:D20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5" zoomScaleNormal="100" zoomScaleSheetLayoutView="83" workbookViewId="0">
      <selection activeCell="C42" sqref="C42"/>
    </sheetView>
  </sheetViews>
  <sheetFormatPr defaultColWidth="9.109375" defaultRowHeight="13.8" x14ac:dyDescent="0.25"/>
  <cols>
    <col min="1" max="1" width="38.33203125" style="1" customWidth="1"/>
    <col min="2" max="3" width="14.5546875" style="1" customWidth="1"/>
    <col min="4" max="4" width="14.6640625" style="1" customWidth="1"/>
    <col min="5" max="5" width="14.5546875" style="1" customWidth="1"/>
    <col min="6" max="6" width="12.5546875" style="1" bestFit="1" customWidth="1"/>
    <col min="7" max="7" width="9.88671875" style="1" bestFit="1" customWidth="1"/>
    <col min="8" max="10" width="19.6640625" style="1" customWidth="1"/>
    <col min="11" max="12" width="28.44140625" style="1" customWidth="1"/>
    <col min="13" max="16384" width="9.109375" style="1"/>
  </cols>
  <sheetData>
    <row r="1" spans="1:9" x14ac:dyDescent="0.25">
      <c r="A1" s="55" t="s">
        <v>4</v>
      </c>
      <c r="B1" s="55"/>
      <c r="C1" s="55"/>
      <c r="D1" s="55"/>
      <c r="E1" s="55"/>
      <c r="F1" s="55"/>
      <c r="G1" s="55"/>
    </row>
    <row r="2" spans="1:9" x14ac:dyDescent="0.25">
      <c r="A2" s="55" t="s">
        <v>5</v>
      </c>
      <c r="B2" s="55"/>
      <c r="C2" s="55"/>
      <c r="D2" s="55"/>
      <c r="E2" s="55"/>
      <c r="F2" s="55"/>
      <c r="G2" s="55"/>
    </row>
    <row r="4" spans="1:9" ht="22.5" customHeight="1" x14ac:dyDescent="0.25">
      <c r="A4" s="58" t="s">
        <v>6</v>
      </c>
      <c r="B4" s="79" t="s">
        <v>68</v>
      </c>
      <c r="C4" s="79"/>
      <c r="D4" s="80" t="s">
        <v>2</v>
      </c>
      <c r="E4" s="81"/>
      <c r="F4" s="62" t="s">
        <v>37</v>
      </c>
      <c r="G4" s="62"/>
    </row>
    <row r="5" spans="1:9" ht="27.6" x14ac:dyDescent="0.25">
      <c r="A5" s="59"/>
      <c r="B5" s="2" t="s">
        <v>29</v>
      </c>
      <c r="C5" s="2" t="s">
        <v>7</v>
      </c>
      <c r="D5" s="2" t="s">
        <v>29</v>
      </c>
      <c r="E5" s="2" t="s">
        <v>7</v>
      </c>
      <c r="F5" s="62"/>
      <c r="G5" s="62"/>
    </row>
    <row r="6" spans="1:9" ht="43.5" customHeight="1" x14ac:dyDescent="0.25">
      <c r="A6" s="3" t="s">
        <v>69</v>
      </c>
      <c r="B6" s="50">
        <v>5000</v>
      </c>
      <c r="C6" s="51"/>
      <c r="D6" s="50">
        <v>1542.8</v>
      </c>
      <c r="E6" s="51"/>
      <c r="F6" s="75" t="s">
        <v>25</v>
      </c>
      <c r="G6" s="2" t="s">
        <v>0</v>
      </c>
      <c r="H6" s="29"/>
    </row>
    <row r="7" spans="1:9" ht="23.25" customHeight="1" x14ac:dyDescent="0.25">
      <c r="A7" s="4" t="s">
        <v>24</v>
      </c>
      <c r="B7" s="5">
        <f>C7*10</f>
        <v>27232142.857142854</v>
      </c>
      <c r="C7" s="5">
        <f>(3050000/1.12)</f>
        <v>2723214.2857142854</v>
      </c>
      <c r="D7" s="5">
        <v>3599946</v>
      </c>
      <c r="E7" s="5">
        <f>D7/$D$6*1000</f>
        <v>2333384.7549909255</v>
      </c>
      <c r="F7" s="5">
        <f>E7-C7</f>
        <v>-389829.5307233599</v>
      </c>
      <c r="G7" s="6">
        <f>E7/C7*100</f>
        <v>85.684948379994651</v>
      </c>
      <c r="H7" s="27"/>
    </row>
    <row r="8" spans="1:9" ht="23.25" customHeight="1" x14ac:dyDescent="0.25">
      <c r="A8" s="3" t="s">
        <v>70</v>
      </c>
      <c r="B8" s="5">
        <f t="shared" ref="B8:B17" si="0">C8*10</f>
        <v>109800</v>
      </c>
      <c r="C8" s="5">
        <v>10980</v>
      </c>
      <c r="D8" s="5">
        <v>0</v>
      </c>
      <c r="E8" s="5">
        <f t="shared" ref="E8:E17" si="1">D8/$D$6*1000</f>
        <v>0</v>
      </c>
      <c r="F8" s="5">
        <f t="shared" ref="F8:F16" si="2">E8-C8</f>
        <v>-10980</v>
      </c>
      <c r="G8" s="6">
        <f t="shared" ref="G8:G17" si="3">E8/C8*100</f>
        <v>0</v>
      </c>
      <c r="H8" s="27"/>
    </row>
    <row r="9" spans="1:9" ht="34.5" customHeight="1" x14ac:dyDescent="0.25">
      <c r="A9" s="3" t="s">
        <v>71</v>
      </c>
      <c r="B9" s="5">
        <f t="shared" si="0"/>
        <v>0</v>
      </c>
      <c r="C9" s="5">
        <v>0</v>
      </c>
      <c r="D9" s="5">
        <v>0</v>
      </c>
      <c r="E9" s="5">
        <f t="shared" si="1"/>
        <v>0</v>
      </c>
      <c r="F9" s="5">
        <f t="shared" si="2"/>
        <v>0</v>
      </c>
      <c r="G9" s="6">
        <v>0</v>
      </c>
      <c r="H9" s="82"/>
      <c r="I9" s="78"/>
    </row>
    <row r="10" spans="1:9" ht="23.25" customHeight="1" x14ac:dyDescent="0.25">
      <c r="A10" s="3" t="s">
        <v>72</v>
      </c>
      <c r="B10" s="5">
        <f t="shared" si="0"/>
        <v>22430</v>
      </c>
      <c r="C10" s="5">
        <v>2243</v>
      </c>
      <c r="D10" s="5">
        <v>50436</v>
      </c>
      <c r="E10" s="5">
        <f t="shared" si="1"/>
        <v>32691.210785584652</v>
      </c>
      <c r="F10" s="5">
        <f t="shared" si="2"/>
        <v>30448.210785584652</v>
      </c>
      <c r="G10" s="6">
        <f t="shared" si="3"/>
        <v>1457.4770747028379</v>
      </c>
      <c r="H10" s="82"/>
      <c r="I10" s="78"/>
    </row>
    <row r="11" spans="1:9" ht="23.25" customHeight="1" x14ac:dyDescent="0.25">
      <c r="A11" s="3" t="s">
        <v>8</v>
      </c>
      <c r="B11" s="5">
        <f t="shared" si="0"/>
        <v>390840</v>
      </c>
      <c r="C11" s="5">
        <v>39084</v>
      </c>
      <c r="D11" s="5">
        <v>1013413</v>
      </c>
      <c r="E11" s="5">
        <f t="shared" si="1"/>
        <v>656866.08763287531</v>
      </c>
      <c r="F11" s="5">
        <f t="shared" si="2"/>
        <v>617782.08763287531</v>
      </c>
      <c r="G11" s="6">
        <f t="shared" si="3"/>
        <v>1680.6521533949322</v>
      </c>
      <c r="H11" s="82"/>
      <c r="I11" s="78"/>
    </row>
    <row r="12" spans="1:9" ht="23.25" customHeight="1" x14ac:dyDescent="0.25">
      <c r="A12" s="3" t="s">
        <v>9</v>
      </c>
      <c r="B12" s="5">
        <f t="shared" si="0"/>
        <v>64310</v>
      </c>
      <c r="C12" s="5">
        <v>6431</v>
      </c>
      <c r="D12" s="5">
        <v>96452</v>
      </c>
      <c r="E12" s="5">
        <f t="shared" si="1"/>
        <v>62517.500648172158</v>
      </c>
      <c r="F12" s="5">
        <f t="shared" si="2"/>
        <v>56086.500648172158</v>
      </c>
      <c r="G12" s="6">
        <f t="shared" si="3"/>
        <v>972.12720647134438</v>
      </c>
      <c r="H12" s="27"/>
    </row>
    <row r="13" spans="1:9" ht="23.25" customHeight="1" x14ac:dyDescent="0.25">
      <c r="A13" s="8" t="s">
        <v>73</v>
      </c>
      <c r="B13" s="5">
        <f t="shared" si="0"/>
        <v>769510</v>
      </c>
      <c r="C13" s="5">
        <v>76951</v>
      </c>
      <c r="D13" s="5">
        <v>688708</v>
      </c>
      <c r="E13" s="5">
        <f t="shared" si="1"/>
        <v>446401.34819808142</v>
      </c>
      <c r="F13" s="5">
        <f t="shared" si="2"/>
        <v>369450.34819808142</v>
      </c>
      <c r="G13" s="6">
        <f t="shared" si="3"/>
        <v>580.11117230196021</v>
      </c>
      <c r="H13" s="27"/>
    </row>
    <row r="14" spans="1:9" ht="23.25" customHeight="1" x14ac:dyDescent="0.25">
      <c r="A14" s="3" t="s">
        <v>55</v>
      </c>
      <c r="B14" s="5">
        <f t="shared" si="0"/>
        <v>92341.199999999983</v>
      </c>
      <c r="C14" s="5">
        <f>C13*0.12</f>
        <v>9234.119999999999</v>
      </c>
      <c r="D14" s="5">
        <v>81895</v>
      </c>
      <c r="E14" s="5">
        <f t="shared" si="1"/>
        <v>53082.05859476277</v>
      </c>
      <c r="F14" s="5">
        <f t="shared" si="2"/>
        <v>43847.938594762774</v>
      </c>
      <c r="G14" s="6">
        <f t="shared" si="3"/>
        <v>574.84696532818259</v>
      </c>
      <c r="H14" s="27"/>
    </row>
    <row r="15" spans="1:9" ht="23.4" customHeight="1" x14ac:dyDescent="0.25">
      <c r="A15" s="3" t="s">
        <v>10</v>
      </c>
      <c r="B15" s="5">
        <f t="shared" si="0"/>
        <v>135080</v>
      </c>
      <c r="C15" s="5">
        <v>13508</v>
      </c>
      <c r="D15" s="5">
        <v>95260</v>
      </c>
      <c r="E15" s="5">
        <f t="shared" si="1"/>
        <v>61744.87943997926</v>
      </c>
      <c r="F15" s="5">
        <f t="shared" si="2"/>
        <v>48236.87943997926</v>
      </c>
      <c r="G15" s="6">
        <f t="shared" si="3"/>
        <v>457.09860408631374</v>
      </c>
      <c r="H15" s="27"/>
    </row>
    <row r="16" spans="1:9" ht="22.8" customHeight="1" x14ac:dyDescent="0.25">
      <c r="A16" s="8" t="s">
        <v>74</v>
      </c>
      <c r="B16" s="5">
        <f t="shared" si="0"/>
        <v>1261420</v>
      </c>
      <c r="C16" s="5">
        <v>126142</v>
      </c>
      <c r="D16" s="5">
        <v>0</v>
      </c>
      <c r="E16" s="5">
        <f t="shared" si="1"/>
        <v>0</v>
      </c>
      <c r="F16" s="5">
        <f t="shared" si="2"/>
        <v>-126142</v>
      </c>
      <c r="G16" s="6">
        <f t="shared" si="3"/>
        <v>0</v>
      </c>
      <c r="H16" s="27"/>
    </row>
    <row r="17" spans="1:13" ht="23.25" customHeight="1" x14ac:dyDescent="0.25">
      <c r="A17" s="9" t="s">
        <v>28</v>
      </c>
      <c r="B17" s="5">
        <f t="shared" si="0"/>
        <v>272321.42857142852</v>
      </c>
      <c r="C17" s="5">
        <f>C7/100</f>
        <v>27232.142857142855</v>
      </c>
      <c r="D17" s="5">
        <v>26719</v>
      </c>
      <c r="E17" s="5">
        <f t="shared" si="1"/>
        <v>17318.511796733212</v>
      </c>
      <c r="F17" s="5">
        <f>E17-C17</f>
        <v>-9913.6310604096434</v>
      </c>
      <c r="G17" s="6">
        <f t="shared" si="3"/>
        <v>63.595846597840001</v>
      </c>
      <c r="H17" s="27"/>
    </row>
    <row r="18" spans="1:13" ht="21" customHeight="1" x14ac:dyDescent="0.25">
      <c r="A18" s="10" t="s">
        <v>75</v>
      </c>
      <c r="B18" s="11">
        <f>SUM(B7:B17)</f>
        <v>30350195.485714283</v>
      </c>
      <c r="C18" s="11">
        <f>SUM(C7:C17)</f>
        <v>3035019.5485714283</v>
      </c>
      <c r="D18" s="11">
        <f>SUM(D7:D17)</f>
        <v>5652829</v>
      </c>
      <c r="E18" s="11">
        <f>SUM(E7:E17)</f>
        <v>3664006.3520871145</v>
      </c>
      <c r="F18" s="11">
        <f>SUM(F7:F17)</f>
        <v>628986.80351568607</v>
      </c>
      <c r="G18" s="19">
        <f>E18/C18*100</f>
        <v>120.72430814528848</v>
      </c>
      <c r="H18" s="28"/>
    </row>
    <row r="19" spans="1:13" s="13" customFormat="1" x14ac:dyDescent="0.25">
      <c r="A19" s="12"/>
      <c r="B19" s="14"/>
      <c r="C19" s="14"/>
      <c r="D19" s="14"/>
      <c r="E19" s="14"/>
    </row>
    <row r="20" spans="1:13" ht="67.5" customHeight="1" x14ac:dyDescent="0.25">
      <c r="A20" s="56" t="s">
        <v>31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</row>
    <row r="21" spans="1:13" x14ac:dyDescent="0.25">
      <c r="A21" s="83"/>
      <c r="B21" s="83"/>
      <c r="C21" s="83"/>
      <c r="D21" s="83"/>
      <c r="E21" s="83"/>
      <c r="F21" s="83"/>
      <c r="G21" s="83"/>
    </row>
    <row r="22" spans="1:13" x14ac:dyDescent="0.25">
      <c r="A22" s="43"/>
      <c r="B22" s="43"/>
      <c r="C22" s="43"/>
      <c r="D22" s="43"/>
      <c r="E22" s="43"/>
      <c r="F22" s="43"/>
      <c r="G22" s="43"/>
    </row>
    <row r="23" spans="1:13" x14ac:dyDescent="0.25">
      <c r="E23" s="54"/>
      <c r="F23" s="54"/>
      <c r="G23" s="54"/>
    </row>
    <row r="24" spans="1:13" x14ac:dyDescent="0.25">
      <c r="A24" s="55" t="s">
        <v>76</v>
      </c>
      <c r="B24" s="55"/>
      <c r="C24" s="55"/>
      <c r="D24" s="55"/>
      <c r="E24" s="55"/>
      <c r="F24" s="55"/>
      <c r="G24" s="55"/>
    </row>
    <row r="25" spans="1:13" x14ac:dyDescent="0.25">
      <c r="A25" s="55" t="s">
        <v>77</v>
      </c>
      <c r="B25" s="55"/>
      <c r="C25" s="55"/>
      <c r="D25" s="55"/>
      <c r="E25" s="55"/>
      <c r="F25" s="55"/>
      <c r="G25" s="55"/>
    </row>
    <row r="27" spans="1:13" ht="17.25" customHeight="1" x14ac:dyDescent="0.25">
      <c r="A27" s="58" t="s">
        <v>6</v>
      </c>
      <c r="B27" s="79" t="s">
        <v>68</v>
      </c>
      <c r="C27" s="79"/>
      <c r="D27" s="80" t="s">
        <v>2</v>
      </c>
      <c r="E27" s="81"/>
      <c r="F27" s="84" t="s">
        <v>37</v>
      </c>
      <c r="G27" s="85"/>
    </row>
    <row r="28" spans="1:13" ht="27.6" x14ac:dyDescent="0.25">
      <c r="A28" s="59"/>
      <c r="B28" s="2" t="s">
        <v>26</v>
      </c>
      <c r="C28" s="2" t="s">
        <v>7</v>
      </c>
      <c r="D28" s="2" t="s">
        <v>26</v>
      </c>
      <c r="E28" s="2" t="s">
        <v>7</v>
      </c>
      <c r="F28" s="86"/>
      <c r="G28" s="87"/>
    </row>
    <row r="29" spans="1:13" ht="33.75" customHeight="1" x14ac:dyDescent="0.25">
      <c r="A29" s="3" t="s">
        <v>69</v>
      </c>
      <c r="B29" s="52">
        <v>1400</v>
      </c>
      <c r="C29" s="53"/>
      <c r="D29" s="52">
        <v>484.6</v>
      </c>
      <c r="E29" s="53"/>
      <c r="F29" s="66" t="s">
        <v>3</v>
      </c>
      <c r="G29" s="66" t="s">
        <v>0</v>
      </c>
    </row>
    <row r="30" spans="1:13" ht="21" customHeight="1" x14ac:dyDescent="0.25">
      <c r="A30" s="8" t="s">
        <v>11</v>
      </c>
      <c r="B30" s="15">
        <f>1400*C30/1000</f>
        <v>10073</v>
      </c>
      <c r="C30" s="16">
        <v>7195</v>
      </c>
      <c r="D30" s="15">
        <v>71195</v>
      </c>
      <c r="E30" s="16">
        <f>D30/0.4846</f>
        <v>146914.98142798184</v>
      </c>
      <c r="F30" s="6">
        <f>E30-C30</f>
        <v>139719.98142798184</v>
      </c>
      <c r="G30" s="7">
        <f>E30/C30*100</f>
        <v>2041.9038419455433</v>
      </c>
    </row>
    <row r="31" spans="1:13" ht="21" customHeight="1" x14ac:dyDescent="0.25">
      <c r="A31" s="8" t="s">
        <v>12</v>
      </c>
      <c r="B31" s="15">
        <f t="shared" ref="B31:B35" si="4">1400*C31/1000</f>
        <v>4853.8</v>
      </c>
      <c r="C31" s="16">
        <v>3467</v>
      </c>
      <c r="D31" s="15">
        <v>48444</v>
      </c>
      <c r="E31" s="16">
        <f>D31/0.4846</f>
        <v>99966.983078827907</v>
      </c>
      <c r="F31" s="6">
        <f t="shared" ref="F31:F35" si="5">E31-C31</f>
        <v>96499.983078827907</v>
      </c>
      <c r="G31" s="7">
        <f>E31/C31*100</f>
        <v>2883.3857248003433</v>
      </c>
    </row>
    <row r="32" spans="1:13" ht="21" customHeight="1" x14ac:dyDescent="0.25">
      <c r="A32" s="8" t="s">
        <v>73</v>
      </c>
      <c r="B32" s="15">
        <f t="shared" si="4"/>
        <v>85365</v>
      </c>
      <c r="C32" s="16">
        <v>60975</v>
      </c>
      <c r="D32" s="5">
        <v>228315</v>
      </c>
      <c r="E32" s="16">
        <f t="shared" ref="E31:E35" si="6">D32/0.4846</f>
        <v>471141.14733801078</v>
      </c>
      <c r="F32" s="6">
        <f t="shared" si="5"/>
        <v>410166.14733801078</v>
      </c>
      <c r="G32" s="7">
        <f t="shared" ref="G32:G35" si="7">E32/C32*100</f>
        <v>772.67920842642195</v>
      </c>
      <c r="H32" s="44"/>
    </row>
    <row r="33" spans="1:8" ht="21" customHeight="1" x14ac:dyDescent="0.25">
      <c r="A33" s="8" t="s">
        <v>55</v>
      </c>
      <c r="B33" s="15">
        <f t="shared" si="4"/>
        <v>10162.6</v>
      </c>
      <c r="C33" s="16">
        <v>7259</v>
      </c>
      <c r="D33" s="5">
        <v>27398</v>
      </c>
      <c r="E33" s="16">
        <f t="shared" si="6"/>
        <v>56537.350392075939</v>
      </c>
      <c r="F33" s="6">
        <f t="shared" si="5"/>
        <v>49278.350392075939</v>
      </c>
      <c r="G33" s="7">
        <f>E33/C33*100</f>
        <v>778.85866361862429</v>
      </c>
      <c r="H33" s="44"/>
    </row>
    <row r="34" spans="1:8" ht="21" customHeight="1" x14ac:dyDescent="0.25">
      <c r="A34" s="8" t="s">
        <v>74</v>
      </c>
      <c r="B34" s="15">
        <f t="shared" si="4"/>
        <v>32534.6</v>
      </c>
      <c r="C34" s="16">
        <v>23239</v>
      </c>
      <c r="D34" s="15">
        <v>0</v>
      </c>
      <c r="E34" s="16">
        <f t="shared" si="6"/>
        <v>0</v>
      </c>
      <c r="F34" s="6">
        <f t="shared" si="5"/>
        <v>-23239</v>
      </c>
      <c r="G34" s="7">
        <f t="shared" si="7"/>
        <v>0</v>
      </c>
      <c r="H34" s="44"/>
    </row>
    <row r="35" spans="1:8" ht="21" customHeight="1" x14ac:dyDescent="0.25">
      <c r="A35" s="8" t="s">
        <v>58</v>
      </c>
      <c r="B35" s="15">
        <f t="shared" si="4"/>
        <v>4772.6000000000004</v>
      </c>
      <c r="C35" s="16">
        <v>3409</v>
      </c>
      <c r="D35" s="15">
        <v>62344</v>
      </c>
      <c r="E35" s="16">
        <f t="shared" si="6"/>
        <v>128650.43334709039</v>
      </c>
      <c r="F35" s="6">
        <f t="shared" si="5"/>
        <v>125241.43334709039</v>
      </c>
      <c r="G35" s="7">
        <f t="shared" si="7"/>
        <v>3773.8466807594718</v>
      </c>
      <c r="H35" s="44"/>
    </row>
    <row r="36" spans="1:8" ht="21" customHeight="1" x14ac:dyDescent="0.25">
      <c r="A36" s="17" t="s">
        <v>78</v>
      </c>
      <c r="B36" s="18">
        <f t="shared" ref="B36" si="8">SUM(B30:B35)</f>
        <v>147761.60000000001</v>
      </c>
      <c r="C36" s="18">
        <f t="shared" ref="C36" si="9">SUM(C30:C35)</f>
        <v>105544</v>
      </c>
      <c r="D36" s="18">
        <f t="shared" ref="D36:E36" si="10">SUM(D30:D35)</f>
        <v>437696</v>
      </c>
      <c r="E36" s="18">
        <f t="shared" si="10"/>
        <v>903210.89558398689</v>
      </c>
      <c r="F36" s="18">
        <f>SUM(F30:F35)</f>
        <v>797666.89558398689</v>
      </c>
      <c r="G36" s="19">
        <f>E36/C36*100</f>
        <v>855.76716401120564</v>
      </c>
      <c r="H36" s="88"/>
    </row>
    <row r="37" spans="1:8" x14ac:dyDescent="0.25">
      <c r="A37" s="20"/>
      <c r="B37" s="21"/>
      <c r="C37" s="21"/>
      <c r="D37" s="61"/>
      <c r="E37" s="22"/>
      <c r="F37" s="23"/>
      <c r="G37" s="23"/>
      <c r="H37" s="88"/>
    </row>
    <row r="38" spans="1:8" ht="62.25" customHeight="1" x14ac:dyDescent="0.25">
      <c r="A38" s="56" t="s">
        <v>67</v>
      </c>
      <c r="B38" s="56"/>
      <c r="C38" s="56"/>
      <c r="D38" s="56"/>
      <c r="E38" s="56"/>
      <c r="F38" s="56"/>
      <c r="G38" s="56"/>
      <c r="H38" s="45"/>
    </row>
    <row r="39" spans="1:8" x14ac:dyDescent="0.25">
      <c r="A39" s="72"/>
      <c r="B39" s="72"/>
      <c r="C39" s="72"/>
      <c r="D39" s="72"/>
      <c r="E39" s="72"/>
      <c r="F39" s="72"/>
      <c r="G39" s="72"/>
    </row>
    <row r="43" spans="1:8" x14ac:dyDescent="0.25">
      <c r="D43" s="78"/>
      <c r="E43" s="78"/>
    </row>
  </sheetData>
  <mergeCells count="21">
    <mergeCell ref="A1:G1"/>
    <mergeCell ref="A2:G2"/>
    <mergeCell ref="A4:A5"/>
    <mergeCell ref="B4:C4"/>
    <mergeCell ref="D4:E4"/>
    <mergeCell ref="F4:G5"/>
    <mergeCell ref="H20:M20"/>
    <mergeCell ref="B27:C27"/>
    <mergeCell ref="D27:E27"/>
    <mergeCell ref="F27:G28"/>
    <mergeCell ref="B29:C29"/>
    <mergeCell ref="D29:E29"/>
    <mergeCell ref="A25:G25"/>
    <mergeCell ref="A21:G21"/>
    <mergeCell ref="E23:G23"/>
    <mergeCell ref="A24:G24"/>
    <mergeCell ref="B6:C6"/>
    <mergeCell ref="D6:E6"/>
    <mergeCell ref="A20:G20"/>
    <mergeCell ref="A38:G38"/>
    <mergeCell ref="A27:A28"/>
  </mergeCells>
  <pageMargins left="0.19685039370078741" right="0.19685039370078741" top="0.31496062992125984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zoomScaleNormal="100" zoomScaleSheetLayoutView="100" workbookViewId="0">
      <selection activeCell="A9" sqref="A9"/>
    </sheetView>
  </sheetViews>
  <sheetFormatPr defaultColWidth="9.109375" defaultRowHeight="13.8" x14ac:dyDescent="0.25"/>
  <cols>
    <col min="1" max="1" width="56.21875" style="1" customWidth="1"/>
    <col min="2" max="2" width="11.5546875" style="1" customWidth="1"/>
    <col min="3" max="3" width="11.109375" style="1" customWidth="1"/>
    <col min="4" max="4" width="11.6640625" style="1" bestFit="1" customWidth="1"/>
    <col min="5" max="5" width="10.5546875" style="1" customWidth="1"/>
    <col min="6" max="6" width="9.109375" style="1"/>
    <col min="7" max="8" width="13.21875" style="1" customWidth="1"/>
    <col min="9" max="16384" width="9.109375" style="1"/>
  </cols>
  <sheetData>
    <row r="1" spans="1:7" x14ac:dyDescent="0.25">
      <c r="A1" s="48" t="s">
        <v>53</v>
      </c>
      <c r="B1" s="48"/>
      <c r="C1" s="48"/>
      <c r="D1" s="48"/>
      <c r="E1" s="48"/>
    </row>
    <row r="2" spans="1:7" x14ac:dyDescent="0.25">
      <c r="B2" s="42"/>
      <c r="C2" s="42"/>
      <c r="D2" s="42"/>
      <c r="E2" s="42"/>
    </row>
    <row r="3" spans="1:7" ht="18.600000000000001" customHeight="1" x14ac:dyDescent="0.25">
      <c r="A3" s="58" t="s">
        <v>6</v>
      </c>
      <c r="B3" s="62" t="s">
        <v>13</v>
      </c>
      <c r="C3" s="58" t="s">
        <v>2</v>
      </c>
      <c r="D3" s="63" t="s">
        <v>37</v>
      </c>
      <c r="E3" s="64"/>
    </row>
    <row r="4" spans="1:7" ht="18.600000000000001" customHeight="1" x14ac:dyDescent="0.25">
      <c r="A4" s="59"/>
      <c r="B4" s="62"/>
      <c r="C4" s="65"/>
      <c r="D4" s="66" t="s">
        <v>3</v>
      </c>
      <c r="E4" s="66" t="s">
        <v>0</v>
      </c>
    </row>
    <row r="5" spans="1:7" ht="21.6" customHeight="1" x14ac:dyDescent="0.25">
      <c r="A5" s="26" t="s">
        <v>52</v>
      </c>
      <c r="B5" s="15">
        <v>6250</v>
      </c>
      <c r="C5" s="15">
        <v>0</v>
      </c>
      <c r="D5" s="15">
        <f>C5-B5</f>
        <v>-6250</v>
      </c>
      <c r="E5" s="15">
        <f>C5/B5*100</f>
        <v>0</v>
      </c>
    </row>
    <row r="6" spans="1:7" ht="21.6" customHeight="1" x14ac:dyDescent="0.25">
      <c r="A6" s="8" t="s">
        <v>54</v>
      </c>
      <c r="B6" s="15">
        <v>469090</v>
      </c>
      <c r="C6" s="15">
        <v>605555</v>
      </c>
      <c r="D6" s="15">
        <f t="shared" ref="D6:D11" si="0">C6-B6</f>
        <v>136465</v>
      </c>
      <c r="E6" s="15">
        <f t="shared" ref="E6:E11" si="1">C6/B6*100</f>
        <v>129.09143234773711</v>
      </c>
      <c r="G6" s="67"/>
    </row>
    <row r="7" spans="1:7" ht="21.6" customHeight="1" x14ac:dyDescent="0.25">
      <c r="A7" s="24" t="s">
        <v>55</v>
      </c>
      <c r="B7" s="15">
        <v>56290</v>
      </c>
      <c r="C7" s="15">
        <v>72577</v>
      </c>
      <c r="D7" s="15">
        <f t="shared" si="0"/>
        <v>16287</v>
      </c>
      <c r="E7" s="15">
        <f t="shared" si="1"/>
        <v>128.9340913128442</v>
      </c>
      <c r="G7" s="67"/>
    </row>
    <row r="8" spans="1:7" ht="21.6" customHeight="1" x14ac:dyDescent="0.25">
      <c r="A8" s="24" t="s">
        <v>30</v>
      </c>
      <c r="B8" s="15">
        <v>5909</v>
      </c>
      <c r="C8" s="15">
        <v>0</v>
      </c>
      <c r="D8" s="15">
        <f t="shared" si="0"/>
        <v>-5909</v>
      </c>
      <c r="E8" s="15">
        <f t="shared" si="1"/>
        <v>0</v>
      </c>
      <c r="G8" s="67"/>
    </row>
    <row r="9" spans="1:7" ht="21.6" customHeight="1" x14ac:dyDescent="0.25">
      <c r="A9" s="24" t="s">
        <v>56</v>
      </c>
      <c r="B9" s="15">
        <v>8517</v>
      </c>
      <c r="C9" s="68">
        <v>7524</v>
      </c>
      <c r="D9" s="15">
        <f t="shared" si="0"/>
        <v>-993</v>
      </c>
      <c r="E9" s="15">
        <f t="shared" si="1"/>
        <v>88.340965128566395</v>
      </c>
      <c r="G9" s="67"/>
    </row>
    <row r="10" spans="1:7" ht="21.6" customHeight="1" x14ac:dyDescent="0.25">
      <c r="A10" s="24" t="s">
        <v>57</v>
      </c>
      <c r="B10" s="15">
        <v>5020</v>
      </c>
      <c r="C10" s="15">
        <v>26780</v>
      </c>
      <c r="D10" s="15">
        <f t="shared" si="0"/>
        <v>21760</v>
      </c>
      <c r="E10" s="15">
        <f t="shared" si="1"/>
        <v>533.46613545816729</v>
      </c>
      <c r="G10" s="67"/>
    </row>
    <row r="11" spans="1:7" ht="21.6" customHeight="1" x14ac:dyDescent="0.25">
      <c r="A11" s="24" t="s">
        <v>58</v>
      </c>
      <c r="B11" s="15">
        <v>9365</v>
      </c>
      <c r="C11" s="15">
        <v>0</v>
      </c>
      <c r="D11" s="15">
        <f t="shared" si="0"/>
        <v>-9365</v>
      </c>
      <c r="E11" s="15">
        <f t="shared" si="1"/>
        <v>0</v>
      </c>
    </row>
    <row r="12" spans="1:7" ht="21.6" customHeight="1" x14ac:dyDescent="0.25">
      <c r="A12" s="17" t="s">
        <v>59</v>
      </c>
      <c r="B12" s="18">
        <f t="shared" ref="B12:D12" si="2">SUM(B5:B11)</f>
        <v>560441</v>
      </c>
      <c r="C12" s="18">
        <f t="shared" si="2"/>
        <v>712436</v>
      </c>
      <c r="D12" s="18">
        <f t="shared" si="2"/>
        <v>151995</v>
      </c>
      <c r="E12" s="18">
        <f>C12/B12*100</f>
        <v>127.12060680785311</v>
      </c>
    </row>
    <row r="13" spans="1:7" ht="14.25" customHeight="1" x14ac:dyDescent="0.25">
      <c r="B13" s="69"/>
      <c r="C13" s="70"/>
      <c r="D13" s="69"/>
      <c r="E13" s="71"/>
    </row>
    <row r="14" spans="1:7" x14ac:dyDescent="0.25">
      <c r="A14" s="56" t="s">
        <v>51</v>
      </c>
      <c r="B14" s="56"/>
      <c r="C14" s="56"/>
      <c r="D14" s="56"/>
      <c r="E14" s="56"/>
    </row>
    <row r="15" spans="1:7" x14ac:dyDescent="0.25">
      <c r="A15" s="72"/>
      <c r="B15" s="73"/>
      <c r="C15" s="74"/>
      <c r="D15" s="72"/>
      <c r="E15" s="72"/>
    </row>
    <row r="16" spans="1:7" x14ac:dyDescent="0.25">
      <c r="A16" s="72"/>
      <c r="B16" s="72"/>
      <c r="C16" s="72"/>
      <c r="D16" s="72"/>
      <c r="E16" s="72"/>
    </row>
    <row r="17" spans="1:8" x14ac:dyDescent="0.25">
      <c r="A17" s="72"/>
      <c r="B17" s="72"/>
      <c r="C17" s="72"/>
      <c r="D17" s="72"/>
      <c r="E17" s="72"/>
    </row>
    <row r="18" spans="1:8" x14ac:dyDescent="0.25">
      <c r="A18" s="72"/>
      <c r="B18" s="72"/>
      <c r="C18" s="72"/>
      <c r="D18" s="72"/>
      <c r="E18" s="72"/>
    </row>
    <row r="19" spans="1:8" x14ac:dyDescent="0.25">
      <c r="A19" s="55" t="s">
        <v>60</v>
      </c>
      <c r="B19" s="55"/>
      <c r="C19" s="55"/>
      <c r="D19" s="55"/>
      <c r="E19" s="55"/>
    </row>
    <row r="21" spans="1:8" ht="18" customHeight="1" x14ac:dyDescent="0.25">
      <c r="A21" s="62" t="s">
        <v>14</v>
      </c>
      <c r="B21" s="62" t="s">
        <v>13</v>
      </c>
      <c r="C21" s="62" t="s">
        <v>2</v>
      </c>
      <c r="D21" s="62" t="s">
        <v>37</v>
      </c>
      <c r="E21" s="62"/>
    </row>
    <row r="22" spans="1:8" ht="18" customHeight="1" x14ac:dyDescent="0.25">
      <c r="A22" s="62"/>
      <c r="B22" s="62"/>
      <c r="C22" s="62"/>
      <c r="D22" s="66" t="s">
        <v>3</v>
      </c>
      <c r="E22" s="66" t="s">
        <v>0</v>
      </c>
    </row>
    <row r="23" spans="1:8" ht="21.6" customHeight="1" x14ac:dyDescent="0.25">
      <c r="A23" s="24" t="s">
        <v>27</v>
      </c>
      <c r="B23" s="75">
        <v>24620000</v>
      </c>
      <c r="C23" s="75">
        <v>9494989</v>
      </c>
      <c r="D23" s="15">
        <f>C23-B23</f>
        <v>-15125011</v>
      </c>
      <c r="E23" s="15">
        <f>C23/B23*100</f>
        <v>38.566161657189276</v>
      </c>
    </row>
    <row r="24" spans="1:8" ht="21.6" customHeight="1" x14ac:dyDescent="0.25">
      <c r="A24" s="24" t="s">
        <v>61</v>
      </c>
      <c r="B24" s="75">
        <f>25238478-818800</f>
        <v>24419678</v>
      </c>
      <c r="C24" s="75">
        <v>8615308</v>
      </c>
      <c r="D24" s="15">
        <f>C24-B24</f>
        <v>-15804370</v>
      </c>
      <c r="E24" s="15">
        <f>C24/B24*100</f>
        <v>35.280186741201092</v>
      </c>
    </row>
    <row r="25" spans="1:8" ht="21.6" customHeight="1" x14ac:dyDescent="0.25">
      <c r="A25" s="24" t="s">
        <v>15</v>
      </c>
      <c r="B25" s="18">
        <f>B23-B24</f>
        <v>200322</v>
      </c>
      <c r="C25" s="66">
        <f>C23-C24</f>
        <v>879681</v>
      </c>
      <c r="D25" s="18">
        <f>C25-B25</f>
        <v>679359</v>
      </c>
      <c r="E25" s="18">
        <f>C25/B25*100</f>
        <v>439.13349507293259</v>
      </c>
      <c r="G25" s="45"/>
    </row>
    <row r="26" spans="1:8" ht="21.6" customHeight="1" x14ac:dyDescent="0.25">
      <c r="A26" s="24" t="s">
        <v>16</v>
      </c>
      <c r="B26" s="66">
        <v>1240322</v>
      </c>
      <c r="C26" s="66">
        <f>C28+C29+C30</f>
        <v>2238568</v>
      </c>
      <c r="D26" s="18">
        <f t="shared" ref="D26:D36" si="3">C26-B26</f>
        <v>998246</v>
      </c>
      <c r="E26" s="18">
        <f t="shared" ref="E26:E35" si="4">C26/B26*100</f>
        <v>180.48281010898785</v>
      </c>
      <c r="H26" s="45"/>
    </row>
    <row r="27" spans="1:8" ht="21.6" customHeight="1" x14ac:dyDescent="0.25">
      <c r="A27" s="24" t="s">
        <v>22</v>
      </c>
      <c r="B27" s="15"/>
      <c r="C27" s="75"/>
      <c r="D27" s="15"/>
      <c r="E27" s="15"/>
      <c r="G27" s="45"/>
    </row>
    <row r="28" spans="1:8" ht="21.6" customHeight="1" x14ac:dyDescent="0.25">
      <c r="A28" s="24" t="s">
        <v>17</v>
      </c>
      <c r="B28" s="76">
        <v>61135.25</v>
      </c>
      <c r="C28" s="75">
        <v>8734</v>
      </c>
      <c r="D28" s="15">
        <f t="shared" si="3"/>
        <v>-52401.25</v>
      </c>
      <c r="E28" s="15">
        <f t="shared" si="4"/>
        <v>14.286356889028834</v>
      </c>
      <c r="H28" s="45"/>
    </row>
    <row r="29" spans="1:8" ht="21.6" customHeight="1" x14ac:dyDescent="0.25">
      <c r="A29" s="24" t="s">
        <v>18</v>
      </c>
      <c r="B29" s="76">
        <v>560441.30000000005</v>
      </c>
      <c r="C29" s="75">
        <v>726619</v>
      </c>
      <c r="D29" s="15">
        <f t="shared" si="3"/>
        <v>166177.69999999995</v>
      </c>
      <c r="E29" s="15">
        <f t="shared" si="4"/>
        <v>129.65122306296843</v>
      </c>
      <c r="H29" s="45"/>
    </row>
    <row r="30" spans="1:8" ht="21.6" customHeight="1" x14ac:dyDescent="0.25">
      <c r="A30" s="24" t="s">
        <v>62</v>
      </c>
      <c r="B30" s="15">
        <v>618746</v>
      </c>
      <c r="C30" s="75">
        <v>1503215</v>
      </c>
      <c r="D30" s="15">
        <f t="shared" si="3"/>
        <v>884469</v>
      </c>
      <c r="E30" s="15">
        <f t="shared" si="4"/>
        <v>242.94540894001736</v>
      </c>
      <c r="H30" s="45"/>
    </row>
    <row r="31" spans="1:8" ht="21.6" customHeight="1" x14ac:dyDescent="0.25">
      <c r="A31" s="24" t="s">
        <v>23</v>
      </c>
      <c r="B31" s="15">
        <v>0</v>
      </c>
      <c r="C31" s="75">
        <v>11297</v>
      </c>
      <c r="D31" s="15">
        <f t="shared" si="3"/>
        <v>11297</v>
      </c>
      <c r="E31" s="15">
        <v>0</v>
      </c>
      <c r="H31" s="45"/>
    </row>
    <row r="32" spans="1:8" ht="21.6" customHeight="1" x14ac:dyDescent="0.25">
      <c r="A32" s="24" t="s">
        <v>19</v>
      </c>
      <c r="B32" s="18">
        <f>B23-B24-B26+B31</f>
        <v>-1040000</v>
      </c>
      <c r="C32" s="18">
        <f>C23-C24-C26+C31</f>
        <v>-1347590</v>
      </c>
      <c r="D32" s="18">
        <f>C32-B32</f>
        <v>-307590</v>
      </c>
      <c r="E32" s="18">
        <f t="shared" si="4"/>
        <v>129.57596153846154</v>
      </c>
    </row>
    <row r="33" spans="1:5" ht="21.6" customHeight="1" x14ac:dyDescent="0.25">
      <c r="A33" s="24" t="s">
        <v>20</v>
      </c>
      <c r="B33" s="15">
        <v>0</v>
      </c>
      <c r="C33" s="75">
        <v>0</v>
      </c>
      <c r="D33" s="15">
        <f t="shared" si="3"/>
        <v>0</v>
      </c>
      <c r="E33" s="15">
        <v>0</v>
      </c>
    </row>
    <row r="34" spans="1:5" ht="21.6" customHeight="1" x14ac:dyDescent="0.25">
      <c r="A34" s="24" t="s">
        <v>63</v>
      </c>
      <c r="B34" s="15">
        <v>0</v>
      </c>
      <c r="C34" s="75">
        <v>0</v>
      </c>
      <c r="D34" s="15">
        <f t="shared" si="3"/>
        <v>0</v>
      </c>
      <c r="E34" s="15">
        <v>0</v>
      </c>
    </row>
    <row r="35" spans="1:5" s="25" customFormat="1" ht="21.6" customHeight="1" x14ac:dyDescent="0.25">
      <c r="A35" s="17" t="s">
        <v>64</v>
      </c>
      <c r="B35" s="11">
        <f>B32+B33-B34</f>
        <v>-1040000</v>
      </c>
      <c r="C35" s="66">
        <f>C32+C33-C34</f>
        <v>-1347590</v>
      </c>
      <c r="D35" s="18">
        <f t="shared" si="3"/>
        <v>-307590</v>
      </c>
      <c r="E35" s="18">
        <f t="shared" si="4"/>
        <v>129.57596153846154</v>
      </c>
    </row>
    <row r="36" spans="1:5" ht="21.6" customHeight="1" x14ac:dyDescent="0.25">
      <c r="A36" s="24" t="s">
        <v>65</v>
      </c>
      <c r="B36" s="75">
        <v>0</v>
      </c>
      <c r="C36" s="75">
        <v>0</v>
      </c>
      <c r="D36" s="15">
        <f t="shared" si="3"/>
        <v>0</v>
      </c>
      <c r="E36" s="15">
        <v>0</v>
      </c>
    </row>
    <row r="37" spans="1:5" s="25" customFormat="1" ht="21.6" customHeight="1" x14ac:dyDescent="0.25">
      <c r="A37" s="17" t="s">
        <v>21</v>
      </c>
      <c r="B37" s="66">
        <f>B35</f>
        <v>-1040000</v>
      </c>
      <c r="C37" s="66">
        <f>C35</f>
        <v>-1347590</v>
      </c>
      <c r="D37" s="18">
        <f t="shared" ref="D37" si="5">C37-B37</f>
        <v>-307590</v>
      </c>
      <c r="E37" s="18">
        <f t="shared" ref="E37" si="6">C37/B37*100</f>
        <v>129.57596153846154</v>
      </c>
    </row>
    <row r="38" spans="1:5" x14ac:dyDescent="0.25">
      <c r="A38" s="20"/>
      <c r="B38" s="28"/>
      <c r="C38" s="28"/>
      <c r="D38" s="28"/>
      <c r="E38" s="77"/>
    </row>
    <row r="39" spans="1:5" ht="45.75" customHeight="1" x14ac:dyDescent="0.25">
      <c r="A39" s="57" t="s">
        <v>66</v>
      </c>
      <c r="B39" s="57"/>
      <c r="C39" s="57"/>
      <c r="D39" s="57"/>
      <c r="E39" s="57"/>
    </row>
  </sheetData>
  <mergeCells count="12">
    <mergeCell ref="A1:E1"/>
    <mergeCell ref="A3:A4"/>
    <mergeCell ref="B3:B4"/>
    <mergeCell ref="C3:C4"/>
    <mergeCell ref="D3:E3"/>
    <mergeCell ref="A14:E14"/>
    <mergeCell ref="A19:E19"/>
    <mergeCell ref="A21:A22"/>
    <mergeCell ref="B21:B22"/>
    <mergeCell ref="C21:C22"/>
    <mergeCell ref="D21:E21"/>
    <mergeCell ref="A39:E3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Лист1!Область_печати</vt:lpstr>
      <vt:lpstr>Лист2!Область_печати</vt:lpstr>
      <vt:lpstr>Лист3!Область_печати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BERDIYOR</cp:lastModifiedBy>
  <cp:lastPrinted>2025-05-30T17:29:04Z</cp:lastPrinted>
  <dcterms:created xsi:type="dcterms:W3CDTF">2020-06-03T08:46:25Z</dcterms:created>
  <dcterms:modified xsi:type="dcterms:W3CDTF">2025-05-30T17:33:14Z</dcterms:modified>
</cp:coreProperties>
</file>