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760" activeTab="3"/>
  </bookViews>
  <sheets>
    <sheet name="1" sheetId="4" r:id="rId1"/>
    <sheet name="2021 йил" sheetId="5" r:id="rId2"/>
    <sheet name="2022йил режа" sheetId="6" r:id="rId3"/>
    <sheet name="2022 1-чорак" sheetId="7" r:id="rId4"/>
  </sheets>
  <definedNames>
    <definedName name="_xlnm.Print_Area" localSheetId="1">'2021 йил'!$A$1:$W$50</definedName>
  </definedNames>
  <calcPr calcId="125725"/>
</workbook>
</file>

<file path=xl/calcChain.xml><?xml version="1.0" encoding="utf-8"?>
<calcChain xmlns="http://schemas.openxmlformats.org/spreadsheetml/2006/main">
  <c r="S29" i="7"/>
  <c r="S17"/>
  <c r="S23"/>
  <c r="S15"/>
  <c r="S12"/>
  <c r="S11"/>
  <c r="S10"/>
  <c r="S9"/>
  <c r="S8"/>
  <c r="S7"/>
  <c r="S6"/>
  <c r="S13"/>
  <c r="I9" l="1"/>
  <c r="M23" i="6"/>
  <c r="W12" i="7"/>
  <c r="C39"/>
  <c r="S37"/>
  <c r="R37"/>
  <c r="Q37"/>
  <c r="P37"/>
  <c r="O37"/>
  <c r="N37"/>
  <c r="S36"/>
  <c r="M36"/>
  <c r="S35"/>
  <c r="S34"/>
  <c r="S33"/>
  <c r="R33"/>
  <c r="R39" s="1"/>
  <c r="Q33"/>
  <c r="Q39" s="1"/>
  <c r="P33"/>
  <c r="P39" s="1"/>
  <c r="O33"/>
  <c r="O39" s="1"/>
  <c r="N33"/>
  <c r="N39" s="1"/>
  <c r="S32"/>
  <c r="S31"/>
  <c r="S30"/>
  <c r="S28"/>
  <c r="C26"/>
  <c r="S25"/>
  <c r="R25"/>
  <c r="Q25"/>
  <c r="P25"/>
  <c r="O25"/>
  <c r="N25"/>
  <c r="S24"/>
  <c r="R24"/>
  <c r="Q24"/>
  <c r="P24"/>
  <c r="O24"/>
  <c r="N24"/>
  <c r="M24"/>
  <c r="R23"/>
  <c r="Q23"/>
  <c r="P23"/>
  <c r="O23"/>
  <c r="N23"/>
  <c r="S22"/>
  <c r="S21"/>
  <c r="S20"/>
  <c r="S19"/>
  <c r="S18"/>
  <c r="Q18"/>
  <c r="P18"/>
  <c r="O18"/>
  <c r="N18"/>
  <c r="M18"/>
  <c r="Q17"/>
  <c r="P17"/>
  <c r="O17"/>
  <c r="N17"/>
  <c r="R16"/>
  <c r="R26" s="1"/>
  <c r="Q16"/>
  <c r="Q26" s="1"/>
  <c r="P16"/>
  <c r="P26" s="1"/>
  <c r="O16"/>
  <c r="O26" s="1"/>
  <c r="N16"/>
  <c r="N26" s="1"/>
  <c r="C13"/>
  <c r="W11"/>
  <c r="W10"/>
  <c r="W9"/>
  <c r="W8"/>
  <c r="W7"/>
  <c r="R7"/>
  <c r="P7"/>
  <c r="O7"/>
  <c r="N7"/>
  <c r="Q7"/>
  <c r="R6"/>
  <c r="R13" s="1"/>
  <c r="P6"/>
  <c r="P13" s="1"/>
  <c r="O6"/>
  <c r="O13" s="1"/>
  <c r="N6"/>
  <c r="N13" s="1"/>
  <c r="Q6"/>
  <c r="Q13" s="1"/>
  <c r="S39" l="1"/>
  <c r="W13"/>
  <c r="S26"/>
  <c r="W6"/>
  <c r="R17"/>
  <c r="R18"/>
  <c r="I9" i="6" l="1"/>
  <c r="J9"/>
  <c r="K9"/>
  <c r="L9"/>
  <c r="M9"/>
  <c r="H9"/>
  <c r="G9"/>
  <c r="E9"/>
  <c r="F9"/>
  <c r="D9"/>
  <c r="L38"/>
  <c r="M38"/>
  <c r="M36"/>
  <c r="M28"/>
  <c r="M7"/>
  <c r="M8"/>
  <c r="M10"/>
  <c r="M11"/>
  <c r="M6"/>
  <c r="H36" l="1"/>
  <c r="G28"/>
  <c r="H24"/>
  <c r="H18"/>
  <c r="H8"/>
  <c r="G7"/>
  <c r="E7"/>
  <c r="G6"/>
  <c r="C39"/>
  <c r="R37"/>
  <c r="Q37"/>
  <c r="P37"/>
  <c r="O37"/>
  <c r="N37"/>
  <c r="R33"/>
  <c r="R39" s="1"/>
  <c r="Q33"/>
  <c r="Q39" s="1"/>
  <c r="P33"/>
  <c r="P39" s="1"/>
  <c r="O33"/>
  <c r="O39" s="1"/>
  <c r="N33"/>
  <c r="N39" s="1"/>
  <c r="C26"/>
  <c r="R25"/>
  <c r="Q25"/>
  <c r="P25"/>
  <c r="O25"/>
  <c r="N25"/>
  <c r="R24"/>
  <c r="Q24"/>
  <c r="P24"/>
  <c r="O24"/>
  <c r="N24"/>
  <c r="R23"/>
  <c r="Q23"/>
  <c r="P23"/>
  <c r="O23"/>
  <c r="N23"/>
  <c r="Q18"/>
  <c r="P18"/>
  <c r="O18"/>
  <c r="N18"/>
  <c r="M18"/>
  <c r="Q17"/>
  <c r="P17"/>
  <c r="O17"/>
  <c r="N17"/>
  <c r="M17"/>
  <c r="R16"/>
  <c r="R26" s="1"/>
  <c r="Q16"/>
  <c r="Q26" s="1"/>
  <c r="P16"/>
  <c r="P26" s="1"/>
  <c r="O16"/>
  <c r="O26" s="1"/>
  <c r="N16"/>
  <c r="N26" s="1"/>
  <c r="C13"/>
  <c r="R7"/>
  <c r="P7"/>
  <c r="O7"/>
  <c r="N7"/>
  <c r="Q7"/>
  <c r="R6"/>
  <c r="R13" s="1"/>
  <c r="P6"/>
  <c r="P13" s="1"/>
  <c r="O6"/>
  <c r="O13" s="1"/>
  <c r="N6"/>
  <c r="N13" s="1"/>
  <c r="M8" i="5"/>
  <c r="Q6" i="6" l="1"/>
  <c r="Q13" s="1"/>
  <c r="R17"/>
  <c r="R18"/>
  <c r="V33" i="5"/>
  <c r="M36"/>
  <c r="W12"/>
  <c r="W11"/>
  <c r="W10"/>
  <c r="W9"/>
  <c r="W7"/>
  <c r="W8"/>
  <c r="W28"/>
  <c r="W29"/>
  <c r="W30"/>
  <c r="W31"/>
  <c r="W32"/>
  <c r="W33"/>
  <c r="W34"/>
  <c r="W35"/>
  <c r="W36"/>
  <c r="W37"/>
  <c r="W15"/>
  <c r="W17"/>
  <c r="W18"/>
  <c r="W19"/>
  <c r="W20"/>
  <c r="W21"/>
  <c r="W22"/>
  <c r="W23"/>
  <c r="W25"/>
  <c r="W6"/>
  <c r="L28"/>
  <c r="M24"/>
  <c r="M18"/>
  <c r="L7"/>
  <c r="L6"/>
  <c r="T24"/>
  <c r="U24"/>
  <c r="S24"/>
  <c r="V15"/>
  <c r="V17"/>
  <c r="V18"/>
  <c r="V19"/>
  <c r="V20"/>
  <c r="V21"/>
  <c r="V22"/>
  <c r="V23"/>
  <c r="V25"/>
  <c r="T15"/>
  <c r="U15"/>
  <c r="T17"/>
  <c r="U17"/>
  <c r="T18"/>
  <c r="U18"/>
  <c r="T19"/>
  <c r="U19"/>
  <c r="T20"/>
  <c r="U20"/>
  <c r="T21"/>
  <c r="U21"/>
  <c r="T22"/>
  <c r="U22"/>
  <c r="T23"/>
  <c r="U23"/>
  <c r="T25"/>
  <c r="U25"/>
  <c r="T28"/>
  <c r="U28"/>
  <c r="V28"/>
  <c r="T29"/>
  <c r="U29"/>
  <c r="V29"/>
  <c r="T30"/>
  <c r="U30"/>
  <c r="V30"/>
  <c r="T31"/>
  <c r="U31"/>
  <c r="V31"/>
  <c r="T32"/>
  <c r="U32"/>
  <c r="V32"/>
  <c r="T33"/>
  <c r="U33"/>
  <c r="T34"/>
  <c r="U34"/>
  <c r="V34"/>
  <c r="T35"/>
  <c r="U35"/>
  <c r="V35"/>
  <c r="T36"/>
  <c r="U36"/>
  <c r="V36"/>
  <c r="T37"/>
  <c r="U37"/>
  <c r="V37"/>
  <c r="S37"/>
  <c r="S36"/>
  <c r="S35"/>
  <c r="S34"/>
  <c r="S33"/>
  <c r="S32"/>
  <c r="S31"/>
  <c r="S30"/>
  <c r="S29"/>
  <c r="S28"/>
  <c r="S25"/>
  <c r="S23"/>
  <c r="S22"/>
  <c r="S21"/>
  <c r="S20"/>
  <c r="S19"/>
  <c r="S18"/>
  <c r="S17"/>
  <c r="S15"/>
  <c r="V12"/>
  <c r="T6"/>
  <c r="U6"/>
  <c r="V6"/>
  <c r="U7"/>
  <c r="V7"/>
  <c r="T8"/>
  <c r="U8"/>
  <c r="V8"/>
  <c r="T9"/>
  <c r="V9"/>
  <c r="T10"/>
  <c r="U10"/>
  <c r="V10"/>
  <c r="T11"/>
  <c r="U11"/>
  <c r="V11"/>
  <c r="T12"/>
  <c r="U12"/>
  <c r="S12"/>
  <c r="S11"/>
  <c r="S10"/>
  <c r="S9"/>
  <c r="S8"/>
  <c r="S13" s="1"/>
  <c r="S7"/>
  <c r="S6"/>
  <c r="H13"/>
  <c r="W13" l="1"/>
  <c r="W39"/>
  <c r="V13"/>
  <c r="W26"/>
  <c r="V39"/>
  <c r="U39"/>
  <c r="U26"/>
  <c r="V26"/>
  <c r="T39"/>
  <c r="T26"/>
  <c r="K9" l="1"/>
  <c r="U9" s="1"/>
  <c r="U13" s="1"/>
  <c r="E13"/>
  <c r="F13"/>
  <c r="G13"/>
  <c r="D13"/>
  <c r="J7" l="1"/>
  <c r="T7" s="1"/>
  <c r="T13" s="1"/>
  <c r="R6" l="1"/>
  <c r="C39"/>
  <c r="R37"/>
  <c r="Q37"/>
  <c r="P37"/>
  <c r="O37"/>
  <c r="N37"/>
  <c r="R33"/>
  <c r="R39" s="1"/>
  <c r="Q33"/>
  <c r="P33"/>
  <c r="P39" s="1"/>
  <c r="O33"/>
  <c r="N33"/>
  <c r="N39" s="1"/>
  <c r="S39"/>
  <c r="C26"/>
  <c r="R25"/>
  <c r="Q25"/>
  <c r="P25"/>
  <c r="O25"/>
  <c r="N25"/>
  <c r="R24"/>
  <c r="Q24"/>
  <c r="P24"/>
  <c r="O24"/>
  <c r="N24"/>
  <c r="R23"/>
  <c r="Q23"/>
  <c r="P23"/>
  <c r="O23"/>
  <c r="N23"/>
  <c r="R18"/>
  <c r="Q18"/>
  <c r="P18"/>
  <c r="O18"/>
  <c r="N18"/>
  <c r="H18"/>
  <c r="Q17"/>
  <c r="P17"/>
  <c r="O17"/>
  <c r="N17"/>
  <c r="H17"/>
  <c r="R17" s="1"/>
  <c r="R16"/>
  <c r="Q16"/>
  <c r="P16"/>
  <c r="O16"/>
  <c r="N16"/>
  <c r="S26"/>
  <c r="R26"/>
  <c r="Q26"/>
  <c r="P26"/>
  <c r="O26"/>
  <c r="N26"/>
  <c r="C13"/>
  <c r="R7"/>
  <c r="Q7"/>
  <c r="P7"/>
  <c r="O7"/>
  <c r="N7"/>
  <c r="Q6"/>
  <c r="Q13" s="1"/>
  <c r="P6"/>
  <c r="O6"/>
  <c r="N6"/>
  <c r="N13" s="1"/>
  <c r="M18" i="4"/>
  <c r="M17"/>
  <c r="G18"/>
  <c r="Q18" s="1"/>
  <c r="F18"/>
  <c r="E18"/>
  <c r="O18" s="1"/>
  <c r="D18"/>
  <c r="H18" s="1"/>
  <c r="R18" s="1"/>
  <c r="G17"/>
  <c r="F17"/>
  <c r="E17"/>
  <c r="D17"/>
  <c r="H17" s="1"/>
  <c r="R17" s="1"/>
  <c r="E10"/>
  <c r="F10"/>
  <c r="P10" s="1"/>
  <c r="G10"/>
  <c r="D10"/>
  <c r="D11"/>
  <c r="E11"/>
  <c r="H11" s="1"/>
  <c r="F11"/>
  <c r="G11"/>
  <c r="Q11" s="1"/>
  <c r="M10"/>
  <c r="M11"/>
  <c r="M12"/>
  <c r="M13"/>
  <c r="M14"/>
  <c r="M9"/>
  <c r="M21"/>
  <c r="M22"/>
  <c r="M20"/>
  <c r="G20"/>
  <c r="Q20" s="1"/>
  <c r="E20"/>
  <c r="H20" s="1"/>
  <c r="H22"/>
  <c r="H21"/>
  <c r="H12"/>
  <c r="H13"/>
  <c r="H10"/>
  <c r="R10" s="1"/>
  <c r="O17"/>
  <c r="P17"/>
  <c r="Q17"/>
  <c r="N17"/>
  <c r="N18"/>
  <c r="R22"/>
  <c r="Q22"/>
  <c r="P22"/>
  <c r="O22"/>
  <c r="R21"/>
  <c r="Q21"/>
  <c r="P21"/>
  <c r="O21"/>
  <c r="N21"/>
  <c r="P20"/>
  <c r="N20"/>
  <c r="P18"/>
  <c r="R14"/>
  <c r="Q10"/>
  <c r="P11"/>
  <c r="P14"/>
  <c r="Q14"/>
  <c r="R9"/>
  <c r="Q9"/>
  <c r="P9"/>
  <c r="O14"/>
  <c r="O10"/>
  <c r="N14"/>
  <c r="N11"/>
  <c r="N10"/>
  <c r="C15"/>
  <c r="O39" i="5" l="1"/>
  <c r="Q39"/>
  <c r="R13"/>
  <c r="P13"/>
  <c r="O13"/>
  <c r="O11" i="4"/>
  <c r="O20"/>
  <c r="R11"/>
  <c r="R15" s="1"/>
  <c r="R20"/>
  <c r="R23" s="1"/>
  <c r="Q23"/>
  <c r="N23"/>
  <c r="P23"/>
  <c r="O23"/>
  <c r="Q15"/>
  <c r="P15"/>
  <c r="N9"/>
  <c r="N15" s="1"/>
  <c r="O9"/>
  <c r="O15" l="1"/>
  <c r="C23"/>
</calcChain>
</file>

<file path=xl/sharedStrings.xml><?xml version="1.0" encoding="utf-8"?>
<sst xmlns="http://schemas.openxmlformats.org/spreadsheetml/2006/main" count="300" uniqueCount="152">
  <si>
    <t>№</t>
  </si>
  <si>
    <t>Прогноз</t>
  </si>
  <si>
    <t>Йил</t>
  </si>
  <si>
    <t>Амалда</t>
  </si>
  <si>
    <t>Бахолаш</t>
  </si>
  <si>
    <t>I-чорак</t>
  </si>
  <si>
    <t>II-чорак</t>
  </si>
  <si>
    <t>III-чорак</t>
  </si>
  <si>
    <t>IV-чорак</t>
  </si>
  <si>
    <t>1.Тизим корхона рахбарлари</t>
  </si>
  <si>
    <t>Ун (тн)</t>
  </si>
  <si>
    <t>Омухта ем (тн)</t>
  </si>
  <si>
    <t>Импорт харидлари шунингдек валюта ресурсларидан самарали фойдаланиш</t>
  </si>
  <si>
    <t>Янги иш ўринларини яратиш</t>
  </si>
  <si>
    <t>Таннарх ва ишлаб чиқариш харажатларини қисқартириш суммаси (млн сўм)</t>
  </si>
  <si>
    <t>Ун ишлаб чиқариш (тн)</t>
  </si>
  <si>
    <t>Омухта  ем ишлаб чиқариш (тн)</t>
  </si>
  <si>
    <t>Харидлар жараёнини ташқи аудит назоратидан ўтказиш</t>
  </si>
  <si>
    <t>Фаолият кўрсаткичлари                  (бахолаш мезонлари)</t>
  </si>
  <si>
    <t>2.Ишлаб чиқариш махаллийлаштириш ва саноатда кооперация алоқаларини кенгайтириш бўйича директорлар</t>
  </si>
  <si>
    <t>(млн сумда)</t>
  </si>
  <si>
    <t>Жами</t>
  </si>
  <si>
    <t>Қооперация доирасида махаллий ишлаб чиқарувчилардан харидларни амалга ошириш</t>
  </si>
  <si>
    <t>Кўрсаткичлари (улуш)</t>
  </si>
  <si>
    <t>Ишлаб чиқариш махаллийлаштириш ва саноатда кооперация алоқаларини кенгайтириш бўйича директор</t>
  </si>
  <si>
    <t>"G'ALLA-ALTEG" АЖ рахбари хамда ишлаб чиқариш,махаллийлаштириш ва саноатда қооперация алоқаларини кенгайтириш масалалари бўйича директор фаолиятининг самарадорлиги ва натижадорлигини бахолаш кўрсаткичлари</t>
  </si>
  <si>
    <t>Махсулотлар ишлаб чиқариш хажмини ўсиши ( млн.сўм)</t>
  </si>
  <si>
    <t>"G'ALLA-ALTEG" АЖ бошқаруви раиси:</t>
  </si>
  <si>
    <t>Фаолият кўрсаткичлари (баҳолаш мезонлари)</t>
  </si>
  <si>
    <t>Кўрсаткич вазни (улуш)</t>
  </si>
  <si>
    <t xml:space="preserve">Баҳолаш </t>
  </si>
  <si>
    <t>Баҳолаш</t>
  </si>
  <si>
    <t>III- чорак</t>
  </si>
  <si>
    <t>IV- чорак</t>
  </si>
  <si>
    <t xml:space="preserve">Йил </t>
  </si>
  <si>
    <t>I- чорак</t>
  </si>
  <si>
    <t>II- чорак</t>
  </si>
  <si>
    <t>1. Корхона раҳбари</t>
  </si>
  <si>
    <r>
      <t xml:space="preserve">Товар маҳсулот ҳажми </t>
    </r>
    <r>
      <rPr>
        <i/>
        <sz val="12"/>
        <rFont val="Times New Roman"/>
        <family val="1"/>
        <charset val="204"/>
      </rPr>
      <t>(таққослама нархларда)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млрд.сўм)</t>
    </r>
  </si>
  <si>
    <r>
      <t xml:space="preserve">Соф фойда </t>
    </r>
    <r>
      <rPr>
        <i/>
        <sz val="12"/>
        <rFont val="Times New Roman"/>
        <family val="1"/>
        <charset val="204"/>
      </rPr>
      <t>(млн.сўм)</t>
    </r>
  </si>
  <si>
    <r>
      <t xml:space="preserve">Активлар рентабеллиги </t>
    </r>
    <r>
      <rPr>
        <i/>
        <sz val="12"/>
        <rFont val="Times New Roman"/>
        <family val="1"/>
        <charset val="204"/>
      </rPr>
      <t>(солиқлар тўлангунча фойдани ўртача активларга нисбати)</t>
    </r>
    <r>
      <rPr>
        <sz val="12"/>
        <rFont val="Times New Roman"/>
        <family val="1"/>
        <charset val="204"/>
      </rPr>
      <t xml:space="preserve"> &lt; 0,05</t>
    </r>
  </si>
  <si>
    <r>
      <t xml:space="preserve">Мехнат унумдорлиги </t>
    </r>
    <r>
      <rPr>
        <i/>
        <sz val="12"/>
        <rFont val="Times New Roman"/>
        <family val="1"/>
        <charset val="204"/>
      </rPr>
      <t>(минг сўм)</t>
    </r>
  </si>
  <si>
    <r>
      <t xml:space="preserve">Ўртача иш ҳақи миқдори ойлик . </t>
    </r>
    <r>
      <rPr>
        <i/>
        <sz val="12"/>
        <rFont val="Times New Roman"/>
        <family val="1"/>
        <charset val="204"/>
      </rPr>
      <t>(минг сўм)</t>
    </r>
  </si>
  <si>
    <r>
      <t xml:space="preserve">Ходимларни ўқитиш харажатлари, </t>
    </r>
    <r>
      <rPr>
        <i/>
        <sz val="12"/>
        <rFont val="Times New Roman"/>
        <family val="1"/>
        <charset val="204"/>
      </rPr>
      <t>битта ходим ҳисобида</t>
    </r>
  </si>
  <si>
    <t>Ходимлар қўнимсизлиги коэффициенти</t>
  </si>
  <si>
    <t>ЖАМИ:</t>
  </si>
  <si>
    <t>2. Ишлаб чиқариш, маҳаллийлаштириш, саноатда кооперация алоқаларини кенгайтириш масалалари бўйича директор</t>
  </si>
  <si>
    <t>1</t>
  </si>
  <si>
    <r>
      <t>Ишлаб чиқаришнинг ўсиш суръати</t>
    </r>
    <r>
      <rPr>
        <i/>
        <sz val="12"/>
        <rFont val="Times New Roman"/>
        <family val="1"/>
        <charset val="204"/>
      </rPr>
      <t xml:space="preserve"> (%)</t>
    </r>
  </si>
  <si>
    <t>2</t>
  </si>
  <si>
    <r>
      <t xml:space="preserve">Маҳсулот ишлаб чиқариш ҳажми, шу жумладан: </t>
    </r>
    <r>
      <rPr>
        <i/>
        <sz val="12"/>
        <rFont val="Times New Roman"/>
        <family val="1"/>
        <charset val="204"/>
      </rPr>
      <t>(минг тонна)</t>
    </r>
  </si>
  <si>
    <t>2.1</t>
  </si>
  <si>
    <t>ун</t>
  </si>
  <si>
    <t>2.2</t>
  </si>
  <si>
    <t>омухта ем</t>
  </si>
  <si>
    <t>3</t>
  </si>
  <si>
    <t>Ишлаб чиқариш қувватидан фойдаланиш коэффициенти</t>
  </si>
  <si>
    <t>4</t>
  </si>
  <si>
    <t>Асоий воситалар эскириш коэффициенти</t>
  </si>
  <si>
    <t>5</t>
  </si>
  <si>
    <t>Асосий воситалар янгиланиш коэффициенти</t>
  </si>
  <si>
    <t>6</t>
  </si>
  <si>
    <r>
      <t xml:space="preserve">Фонд қатими </t>
    </r>
    <r>
      <rPr>
        <i/>
        <sz val="12"/>
        <rFont val="Times New Roman"/>
        <family val="1"/>
        <charset val="204"/>
      </rPr>
      <t>(фондоотдача)</t>
    </r>
  </si>
  <si>
    <t>7</t>
  </si>
  <si>
    <r>
      <t xml:space="preserve">Кооперация доирасида махаллий ишлаб чиқарувчилардан харидларни амалга ошириш </t>
    </r>
    <r>
      <rPr>
        <i/>
        <sz val="12"/>
        <rFont val="Times New Roman"/>
        <family val="1"/>
        <charset val="204"/>
      </rPr>
      <t>(млн.сўм)</t>
    </r>
  </si>
  <si>
    <t>9</t>
  </si>
  <si>
    <r>
      <t xml:space="preserve">Ёқилғи-энергия ресурсларини тежаш (тонна </t>
    </r>
    <r>
      <rPr>
        <i/>
        <sz val="12"/>
        <rFont val="Times New Roman"/>
        <family val="1"/>
        <charset val="204"/>
      </rPr>
      <t>(шартли ёқилғи)</t>
    </r>
    <r>
      <rPr>
        <sz val="12"/>
        <rFont val="Times New Roman"/>
        <family val="1"/>
        <charset val="204"/>
      </rPr>
      <t>).</t>
    </r>
  </si>
  <si>
    <t>ИСО стандартларини жорий этиш</t>
  </si>
  <si>
    <t>3. Молия, иқтисод ва маҳсулот сотиш бўйича директор</t>
  </si>
  <si>
    <r>
      <t xml:space="preserve">Маҳсулот сотишдан тушум. </t>
    </r>
    <r>
      <rPr>
        <i/>
        <sz val="12"/>
        <rFont val="Times New Roman"/>
        <family val="1"/>
        <charset val="204"/>
      </rPr>
      <t>(млрд.сўм)</t>
    </r>
  </si>
  <si>
    <t>Тўлов қобилияти коэффициенти</t>
  </si>
  <si>
    <t>Молиявий мустақиллик коэффициенти, &lt; 1</t>
  </si>
  <si>
    <t>Ўз айланма маблағлари билан таъминланганлик коэффициенти, &lt; 0,2</t>
  </si>
  <si>
    <t>Абсолют ликвидлилик коэффициенти &lt; 0,2</t>
  </si>
  <si>
    <r>
      <t>Маҳсулот сотишнинг рентабеллик даражаси (</t>
    </r>
    <r>
      <rPr>
        <i/>
        <sz val="12"/>
        <rFont val="Times New Roman"/>
        <family val="1"/>
        <charset val="204"/>
      </rPr>
      <t>ҳисобот даври йигиндиси ўтган йилнинг мос даврига нисбати</t>
    </r>
    <r>
      <rPr>
        <sz val="12"/>
        <rFont val="Times New Roman"/>
        <family val="1"/>
        <charset val="204"/>
      </rPr>
      <t>). Фоизда</t>
    </r>
  </si>
  <si>
    <t>Кредитор қарздорликнинг кунлик айланмаси</t>
  </si>
  <si>
    <t>8</t>
  </si>
  <si>
    <t>Дебитор қарздорликнинг кунлик айланмаси</t>
  </si>
  <si>
    <r>
      <t xml:space="preserve">Таннарх ва ишлаб чиқариш харажатларини қисқартириш. </t>
    </r>
    <r>
      <rPr>
        <i/>
        <sz val="12"/>
        <rFont val="Times New Roman"/>
        <family val="1"/>
        <charset val="204"/>
      </rPr>
      <t>(млн.сўм)</t>
    </r>
  </si>
  <si>
    <r>
      <t xml:space="preserve">Бюджетга тўловлар прогнозининг бажарилиши. </t>
    </r>
    <r>
      <rPr>
        <i/>
        <sz val="12"/>
        <rFont val="Times New Roman"/>
        <family val="1"/>
        <charset val="204"/>
      </rPr>
      <t>(фоиз)</t>
    </r>
  </si>
  <si>
    <r>
      <t xml:space="preserve">Дивиденд ҳисобланиши </t>
    </r>
    <r>
      <rPr>
        <i/>
        <sz val="12"/>
        <rFont val="Times New Roman"/>
        <family val="1"/>
        <charset val="204"/>
      </rPr>
      <t>(минг сўмда)</t>
    </r>
  </si>
  <si>
    <t>Эслатма.</t>
  </si>
  <si>
    <r>
      <t>1) “</t>
    </r>
    <r>
      <rPr>
        <sz val="12"/>
        <rFont val="Times New Roman"/>
        <family val="1"/>
        <charset val="204"/>
      </rPr>
      <t xml:space="preserve">Ўздонмаҳсулот” АК тизим корхоналари фаолияти самарадорлиги қуйидаги формула бўйича баҳоланади: </t>
    </r>
  </si>
  <si>
    <r>
      <t xml:space="preserve">  бунда: «</t>
    </r>
    <r>
      <rPr>
        <b/>
        <sz val="12"/>
        <rFont val="Times New Roman"/>
        <family val="1"/>
        <charset val="204"/>
      </rPr>
      <t>W</t>
    </r>
    <r>
      <rPr>
        <b/>
        <vertAlign val="subscript"/>
        <sz val="12"/>
        <rFont val="Times New Roman"/>
        <family val="1"/>
        <charset val="204"/>
      </rPr>
      <t>KPI</t>
    </r>
    <r>
      <rPr>
        <sz val="12"/>
        <rFont val="Times New Roman"/>
        <family val="1"/>
        <charset val="204"/>
      </rPr>
      <t>»– ҳар бир кўрсаткичларнинг вазни; «</t>
    </r>
    <r>
      <rPr>
        <b/>
        <sz val="12"/>
        <rFont val="Times New Roman"/>
        <family val="1"/>
        <charset val="204"/>
      </rPr>
      <t>Ҳақиқатда»</t>
    </r>
    <r>
      <rPr>
        <sz val="12"/>
        <rFont val="Times New Roman"/>
        <family val="1"/>
        <charset val="204"/>
      </rPr>
      <t xml:space="preserve"> – баҳолаш кўрсаткичларнинг ҳақиқий қиймати; «</t>
    </r>
    <r>
      <rPr>
        <b/>
        <sz val="12"/>
        <rFont val="Times New Roman"/>
        <family val="1"/>
        <charset val="204"/>
      </rPr>
      <t>Прогноз»</t>
    </r>
    <r>
      <rPr>
        <sz val="12"/>
        <rFont val="Times New Roman"/>
        <family val="1"/>
        <charset val="204"/>
      </rPr>
      <t xml:space="preserve"> – баҳолаш кўрсаткичларининг прогноз қиймати;</t>
    </r>
  </si>
  <si>
    <r>
      <t>2)</t>
    </r>
    <r>
      <rPr>
        <sz val="12"/>
        <rFont val="Times New Roman"/>
        <family val="1"/>
        <charset val="204"/>
      </rPr>
      <t xml:space="preserve"> KPI қийматига асосланиб, қуйидаги фаолиятни баҳолаш кўрсаткичлари белгиланади : KPI &lt; 0,55 – </t>
    </r>
    <r>
      <rPr>
        <b/>
        <sz val="12"/>
        <rFont val="Times New Roman"/>
        <family val="1"/>
        <charset val="204"/>
      </rPr>
      <t>қониқарсиз</t>
    </r>
    <r>
      <rPr>
        <sz val="12"/>
        <rFont val="Times New Roman"/>
        <family val="1"/>
        <charset val="204"/>
      </rPr>
      <t xml:space="preserve">;  0,55&lt;KPI&lt;0,7 – </t>
    </r>
    <r>
      <rPr>
        <b/>
        <sz val="12"/>
        <rFont val="Times New Roman"/>
        <family val="1"/>
        <charset val="204"/>
      </rPr>
      <t>қониқарли</t>
    </r>
    <r>
      <rPr>
        <sz val="12"/>
        <rFont val="Times New Roman"/>
        <family val="1"/>
        <charset val="204"/>
      </rPr>
      <t xml:space="preserve">;  0,7&lt;KPI&lt;0,85 – </t>
    </r>
    <r>
      <rPr>
        <b/>
        <sz val="12"/>
        <rFont val="Times New Roman"/>
        <family val="1"/>
        <charset val="204"/>
      </rPr>
      <t>яхши</t>
    </r>
    <r>
      <rPr>
        <sz val="12"/>
        <rFont val="Times New Roman"/>
        <family val="1"/>
        <charset val="204"/>
      </rPr>
      <t xml:space="preserve">;  0,85&lt;KPI – </t>
    </r>
    <r>
      <rPr>
        <b/>
        <sz val="12"/>
        <rFont val="Times New Roman"/>
        <family val="1"/>
        <charset val="204"/>
      </rPr>
      <t>аъло</t>
    </r>
    <r>
      <rPr>
        <sz val="12"/>
        <rFont val="Times New Roman"/>
        <family val="1"/>
        <charset val="204"/>
      </rPr>
      <t>;</t>
    </r>
  </si>
  <si>
    <r>
      <t>3)</t>
    </r>
    <r>
      <rPr>
        <sz val="12"/>
        <rFont val="Times New Roman"/>
        <family val="1"/>
        <charset val="204"/>
      </rPr>
      <t> Кўрсаткич вазни (улуши) жамиятнинг асосий фаолияти йўналишлари кесимида кўрсаткичнинг муҳимлиги даражасидан чиқиб ўрнатилади ҳамда уларнинг умумий йиғиндиси “1” га тенг бўлиши лозим;</t>
    </r>
  </si>
  <si>
    <t>4) Самарадорликни баҳолаш кўрсаткичларини ишлаб чиқишда Вазирлар Маҳкамасининг 2015 йил 28 июлдаги “Давлат улуши бўлган акциядорлик жамиятлари ва бошқа хўжалик юритувчи субъектлар фаолияти самарадорлигини баҳолаш мезонларини жорий этиш тўғрисида 207-сон қарорига амал қилиш лозим.</t>
  </si>
  <si>
    <t>Корхона раҳбари</t>
  </si>
  <si>
    <t>А.А.Кодиров</t>
  </si>
  <si>
    <t>Бош ҳисобчи</t>
  </si>
  <si>
    <t>А.Эшмаматов</t>
  </si>
  <si>
    <t>"GALLA-ALTEG" АЖ раҳбарлариининг 2021 йил  якуни бўйича
САМАРАДОРЛИК МУҲИМ КЎРСАТКИЧЛАРИ БАҲОЛАШ МЕЗОНЛАРИ</t>
  </si>
  <si>
    <t>2021 йил якуни амалда</t>
  </si>
  <si>
    <t>2022 йилга прогноз</t>
  </si>
  <si>
    <t>Стратегик режалаштириш ва бизнесни ривожлантириш булими бошлиги</t>
  </si>
  <si>
    <t>А.Холхужаев</t>
  </si>
  <si>
    <t>А.А.Кадиров</t>
  </si>
  <si>
    <t>"GALLA-ALTEG" АЖ раҳбарлариининг 2022 йилга режа
САМАРАДОРЛИК МУҲИМ КЎРСАТКИЧЛАРИ БАҲОЛАШ МЕЗОНЛАРИ</t>
  </si>
  <si>
    <r>
      <t xml:space="preserve">КРИТЕРИИ ОЦЕНКИ ОСНОВНЫХ ПОКАЗАТЕЛЕЙ ЭФФЕКТИВНОСТИ </t>
    </r>
    <r>
      <rPr>
        <b/>
        <sz val="16"/>
        <rFont val="Times New Roman"/>
        <family val="1"/>
        <charset val="204"/>
      </rPr>
      <t xml:space="preserve">руководства АО "Галла Алтег" за 1 квартал 2022 года  </t>
    </r>
  </si>
  <si>
    <t>Показатели деятельности (оценка критерий)</t>
  </si>
  <si>
    <t>Вес показателя (доля)</t>
  </si>
  <si>
    <t>На практике</t>
  </si>
  <si>
    <t>Оценка</t>
  </si>
  <si>
    <t>I-кв-л</t>
  </si>
  <si>
    <t>II-кв-л</t>
  </si>
  <si>
    <t>III-кв-л</t>
  </si>
  <si>
    <t>IV-кв-л</t>
  </si>
  <si>
    <t>Год</t>
  </si>
  <si>
    <t>Товарный объем (в сопоставимых ценах) (млрд.сум)</t>
  </si>
  <si>
    <t>Чистая прибыль (млн сум)</t>
  </si>
  <si>
    <t>Рентабельность активов (соотношение прибыли к средним активам до уплаты налогов) &lt;0,05</t>
  </si>
  <si>
    <t>Производительность труда (тыс.сум)</t>
  </si>
  <si>
    <t>Среднемесячная заработная плата. (тысяча сумов)</t>
  </si>
  <si>
    <t>Затраты на обучение персонала, на одного работника</t>
  </si>
  <si>
    <t>Коэффициент неудовлетворённости сотрудников</t>
  </si>
  <si>
    <t>ВСЕГО:</t>
  </si>
  <si>
    <t>1 Руководитель предприятия</t>
  </si>
  <si>
    <t xml:space="preserve">2. Директора по расширению локализации производства и кооперационных связей в отрасли </t>
  </si>
  <si>
    <t>Темпы роста производства (%)</t>
  </si>
  <si>
    <t>Объем производства, в том числе: (тыс. тонн)</t>
  </si>
  <si>
    <t>Мука</t>
  </si>
  <si>
    <t>Комбикорм</t>
  </si>
  <si>
    <t>Коэффициент использования производственных мощностей</t>
  </si>
  <si>
    <t>Коэффициент амортизации основных средств</t>
  </si>
  <si>
    <t>Коэффициент обновления основных фондов</t>
  </si>
  <si>
    <t>Фондоотдача</t>
  </si>
  <si>
    <t>Осуществление закупок у местных производителей в рамках кооперации (млн сум)</t>
  </si>
  <si>
    <t>Экономия топливно-энергетических ресурсов (тонн (у.т.)).</t>
  </si>
  <si>
    <t>Внедрение стандартов ИСО</t>
  </si>
  <si>
    <t xml:space="preserve">3. Директор по финансовым делам </t>
  </si>
  <si>
    <r>
      <t>Доход от реализации продукции</t>
    </r>
    <r>
      <rPr>
        <i/>
        <sz val="12"/>
        <rFont val="Times New Roman"/>
        <family val="1"/>
        <charset val="204"/>
      </rPr>
      <t>(млрд.сўм)</t>
    </r>
  </si>
  <si>
    <t>Коэффициент платежеспособности</t>
  </si>
  <si>
    <t>Коэффициент финансовой независимости, &lt; 1</t>
  </si>
  <si>
    <t>Коэффициент достаточности собственных оборотных средств, &lt;0,2</t>
  </si>
  <si>
    <t>Коэффициент абсолютной ликвидности &lt; 0,2</t>
  </si>
  <si>
    <t>Уровень рентабельности реализации продукции (сумма отчетного периода по отношению к соответствующему периоду предыдущего года). В процентах</t>
  </si>
  <si>
    <t>Ежедневный оборот кредиторской задолженности</t>
  </si>
  <si>
    <t>Ежедневный оборот дебиторской задолженности</t>
  </si>
  <si>
    <r>
      <t xml:space="preserve">Снижение себестоимости и расходов производства. </t>
    </r>
    <r>
      <rPr>
        <i/>
        <sz val="12"/>
        <rFont val="Times New Roman"/>
        <family val="1"/>
        <charset val="204"/>
      </rPr>
      <t>(млн.сум)</t>
    </r>
  </si>
  <si>
    <t>Исполнение прогноза платежей в бюджете. (процент)</t>
  </si>
  <si>
    <t>Расчет дивидендов (в тысячах сум)</t>
  </si>
  <si>
    <t>Напоминание</t>
  </si>
  <si>
    <t>1) Эффективность системных предприятий АО «Уздонмахсулот» оценивается по следующей формуле:</t>
  </si>
  <si>
    <t>где: "WKPI" - вес каждого показателя; «По факту» - фактическое значение оценочных показателей; «Прогноз» - прогнозное значение показателей оценки;</t>
  </si>
  <si>
    <t>2) На основании значения КПЭ определяются следующие показатели эффективности: КПЭ &lt;0,55 - неудовлетворительно; 0,55 &lt;КПЭ &lt;0,7 - удовлетворительно; 0,7 &lt;КПЭ &lt;0,85 - хорошо; 0,85 &lt;КПЭ - отлично;</t>
  </si>
  <si>
    <t>3) Вес (доля) показателя устанавливается из уровня значимости показателя с точки зрения основных видов деятельности общества, а их общая сумма должна быть равна «1»;</t>
  </si>
  <si>
    <t>4) При разработке показателей эффективности необходимо руководствоваться Постановлением Кабинета Министров № 207 от 28 июля 2015 года «О введении критериев оценки эффективности акционерных обществ и иных хозяйствующих субъектов с государственным участием». "</t>
  </si>
  <si>
    <t>Руководитель предприятия</t>
  </si>
  <si>
    <t>Кадиров А.А.</t>
  </si>
  <si>
    <t>Главный бухгалтер</t>
  </si>
  <si>
    <t>Эшмаматов А.</t>
  </si>
  <si>
    <t>Начальник отдела стратегического планирования и развития бизнеса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</si>
</sst>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_р_._-;\-* #,##0_р_._-;_-* &quot;-&quot;??_р_._-;_-@_-"/>
    <numFmt numFmtId="168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5" fillId="0" borderId="1" xfId="2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2" fillId="0" borderId="0" xfId="0" applyFont="1" applyFill="1"/>
    <xf numFmtId="0" fontId="18" fillId="0" borderId="0" xfId="0" applyFont="1" applyFill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5" fillId="0" borderId="1" xfId="2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11" fillId="0" borderId="0" xfId="0" applyFont="1" applyFill="1"/>
    <xf numFmtId="168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justify"/>
    </xf>
    <xf numFmtId="0" fontId="12" fillId="0" borderId="0" xfId="0" applyFont="1" applyFill="1" applyAlignment="1">
      <alignment horizontal="justify"/>
    </xf>
    <xf numFmtId="0" fontId="5" fillId="0" borderId="0" xfId="0" applyFont="1" applyFill="1" applyAlignment="1">
      <alignment horizontal="left"/>
    </xf>
  </cellXfs>
  <cellStyles count="3">
    <cellStyle name="Обычный" xfId="0" builtinId="0"/>
    <cellStyle name="Процентный 2 4 2 2" xfId="2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771525</xdr:colOff>
      <xdr:row>42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9906000"/>
          <a:ext cx="1104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771525</xdr:colOff>
      <xdr:row>42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0163175"/>
          <a:ext cx="1104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1</xdr:col>
      <xdr:colOff>771525</xdr:colOff>
      <xdr:row>42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0163175"/>
          <a:ext cx="1104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771525</xdr:colOff>
      <xdr:row>43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0144125"/>
          <a:ext cx="1104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29"/>
  <sheetViews>
    <sheetView zoomScale="70" zoomScaleNormal="70" workbookViewId="0">
      <selection activeCell="I17" sqref="I17:K18"/>
    </sheetView>
  </sheetViews>
  <sheetFormatPr defaultRowHeight="15"/>
  <cols>
    <col min="1" max="1" width="4.140625" style="2" customWidth="1"/>
    <col min="2" max="2" width="32.5703125" style="2" customWidth="1"/>
    <col min="3" max="3" width="12.5703125" style="2" customWidth="1"/>
    <col min="4" max="4" width="10.28515625" style="2" customWidth="1"/>
    <col min="5" max="6" width="10.5703125" style="2" customWidth="1"/>
    <col min="7" max="7" width="10.7109375" style="2" customWidth="1"/>
    <col min="8" max="8" width="14.85546875" style="2" customWidth="1"/>
    <col min="9" max="9" width="15.42578125" style="2" customWidth="1"/>
    <col min="10" max="11" width="14.42578125" style="2" customWidth="1"/>
    <col min="12" max="12" width="11" style="2" customWidth="1"/>
    <col min="13" max="13" width="9.85546875" style="2" customWidth="1"/>
    <col min="14" max="14" width="10.140625" style="2" customWidth="1"/>
    <col min="15" max="15" width="10.28515625" style="2" customWidth="1"/>
    <col min="16" max="16" width="10.140625" style="2" customWidth="1"/>
    <col min="17" max="17" width="10.28515625" style="2" customWidth="1"/>
    <col min="18" max="18" width="10.5703125" style="2" customWidth="1"/>
    <col min="19" max="19" width="8.7109375" style="2" customWidth="1"/>
    <col min="20" max="21" width="9.140625" style="2" hidden="1" customWidth="1"/>
    <col min="22" max="22" width="5.5703125" style="2" hidden="1" customWidth="1"/>
    <col min="23" max="23" width="9.140625" style="2" hidden="1" customWidth="1"/>
    <col min="24" max="16384" width="9.140625" style="2"/>
  </cols>
  <sheetData>
    <row r="2" spans="1:23" ht="1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"/>
      <c r="T2" s="1"/>
      <c r="U2" s="1"/>
      <c r="V2" s="1"/>
      <c r="W2" s="1"/>
    </row>
    <row r="3" spans="1:23" ht="1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"/>
      <c r="T3" s="1"/>
      <c r="U3" s="1"/>
      <c r="V3" s="1"/>
      <c r="W3" s="1"/>
    </row>
    <row r="4" spans="1:23" ht="1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1"/>
      <c r="T4" s="1"/>
      <c r="U4" s="1"/>
      <c r="V4" s="1"/>
      <c r="W4" s="1"/>
    </row>
    <row r="5" spans="1:23" ht="2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2" t="s">
        <v>20</v>
      </c>
      <c r="R5" s="92"/>
      <c r="S5" s="1"/>
      <c r="T5" s="1"/>
      <c r="U5" s="1"/>
      <c r="V5" s="1"/>
      <c r="W5" s="1"/>
    </row>
    <row r="6" spans="1:23" ht="28.5" customHeight="1">
      <c r="A6" s="93" t="s">
        <v>0</v>
      </c>
      <c r="B6" s="94" t="s">
        <v>18</v>
      </c>
      <c r="C6" s="94" t="s">
        <v>23</v>
      </c>
      <c r="D6" s="93" t="s">
        <v>1</v>
      </c>
      <c r="E6" s="93"/>
      <c r="F6" s="93"/>
      <c r="G6" s="93"/>
      <c r="H6" s="93"/>
      <c r="I6" s="93" t="s">
        <v>3</v>
      </c>
      <c r="J6" s="93"/>
      <c r="K6" s="93"/>
      <c r="L6" s="93"/>
      <c r="M6" s="93"/>
      <c r="N6" s="93" t="s">
        <v>4</v>
      </c>
      <c r="O6" s="93"/>
      <c r="P6" s="93"/>
      <c r="Q6" s="93"/>
      <c r="R6" s="93"/>
    </row>
    <row r="7" spans="1:23" ht="20.25" customHeight="1">
      <c r="A7" s="93"/>
      <c r="B7" s="94"/>
      <c r="C7" s="94"/>
      <c r="D7" s="5" t="s">
        <v>5</v>
      </c>
      <c r="E7" s="5" t="s">
        <v>6</v>
      </c>
      <c r="F7" s="5" t="s">
        <v>7</v>
      </c>
      <c r="G7" s="5" t="s">
        <v>8</v>
      </c>
      <c r="H7" s="5" t="s">
        <v>2</v>
      </c>
      <c r="I7" s="5" t="s">
        <v>5</v>
      </c>
      <c r="J7" s="5" t="s">
        <v>6</v>
      </c>
      <c r="K7" s="5" t="s">
        <v>7</v>
      </c>
      <c r="L7" s="5" t="s">
        <v>8</v>
      </c>
      <c r="M7" s="5" t="s">
        <v>2</v>
      </c>
      <c r="N7" s="5" t="s">
        <v>5</v>
      </c>
      <c r="O7" s="5" t="s">
        <v>6</v>
      </c>
      <c r="P7" s="5" t="s">
        <v>7</v>
      </c>
      <c r="Q7" s="5" t="s">
        <v>8</v>
      </c>
      <c r="R7" s="5" t="s">
        <v>2</v>
      </c>
    </row>
    <row r="8" spans="1:23" ht="21.75" customHeight="1">
      <c r="A8" s="93" t="s">
        <v>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1:23" ht="31.5">
      <c r="A9" s="5">
        <v>1</v>
      </c>
      <c r="B9" s="6" t="s">
        <v>26</v>
      </c>
      <c r="C9" s="35">
        <v>0.2</v>
      </c>
      <c r="D9" s="38">
        <v>49901</v>
      </c>
      <c r="E9" s="38">
        <v>49901</v>
      </c>
      <c r="F9" s="38">
        <v>51011</v>
      </c>
      <c r="G9" s="38">
        <v>70206</v>
      </c>
      <c r="H9" s="37">
        <v>221019.43799999999</v>
      </c>
      <c r="I9" s="35">
        <v>58081</v>
      </c>
      <c r="J9" s="35">
        <v>54460</v>
      </c>
      <c r="K9" s="35">
        <v>76399</v>
      </c>
      <c r="L9" s="35"/>
      <c r="M9" s="35">
        <f t="shared" ref="M9:M14" si="0">I9+J9+K9</f>
        <v>188940</v>
      </c>
      <c r="N9" s="13">
        <f>I9/D9*$C$9</f>
        <v>0.23278491412997737</v>
      </c>
      <c r="O9" s="15">
        <f>J9/E9*$C$9</f>
        <v>0.21827217891425024</v>
      </c>
      <c r="P9" s="15">
        <f>K9/F9*C9</f>
        <v>0.29953931504969517</v>
      </c>
      <c r="Q9" s="15">
        <f>L9/G9*C9</f>
        <v>0</v>
      </c>
      <c r="R9" s="14">
        <f>M9/H9*C9</f>
        <v>0.17097138759352018</v>
      </c>
    </row>
    <row r="10" spans="1:23" ht="27" customHeight="1">
      <c r="A10" s="5">
        <v>2</v>
      </c>
      <c r="B10" s="7" t="s">
        <v>10</v>
      </c>
      <c r="C10" s="35">
        <v>0.2</v>
      </c>
      <c r="D10" s="35">
        <f>75000/4</f>
        <v>18750</v>
      </c>
      <c r="E10" s="35">
        <f>75000/4</f>
        <v>18750</v>
      </c>
      <c r="F10" s="35">
        <f>75000/4</f>
        <v>18750</v>
      </c>
      <c r="G10" s="35">
        <f>75000/4</f>
        <v>18750</v>
      </c>
      <c r="H10" s="35">
        <f>SUM(D10:G10)</f>
        <v>75000</v>
      </c>
      <c r="I10" s="36">
        <v>19543</v>
      </c>
      <c r="J10" s="33">
        <v>17909</v>
      </c>
      <c r="K10" s="33">
        <v>19773</v>
      </c>
      <c r="L10" s="39"/>
      <c r="M10" s="35">
        <f t="shared" si="0"/>
        <v>57225</v>
      </c>
      <c r="N10" s="13">
        <f>I10/D10*C10</f>
        <v>0.20845866666666668</v>
      </c>
      <c r="O10" s="15">
        <f>J10/E10*C10</f>
        <v>0.19102933333333336</v>
      </c>
      <c r="P10" s="15">
        <f>K10/F10*C10</f>
        <v>0.21091199999999999</v>
      </c>
      <c r="Q10" s="15">
        <f>L10/G10*C10</f>
        <v>0</v>
      </c>
      <c r="R10" s="14">
        <f>M10/H10*C10</f>
        <v>0.15260000000000001</v>
      </c>
    </row>
    <row r="11" spans="1:23" ht="27" customHeight="1">
      <c r="A11" s="5">
        <v>3</v>
      </c>
      <c r="B11" s="7" t="s">
        <v>11</v>
      </c>
      <c r="C11" s="35">
        <v>0.2</v>
      </c>
      <c r="D11" s="35">
        <f>31800/4</f>
        <v>7950</v>
      </c>
      <c r="E11" s="35">
        <f>31800/4</f>
        <v>7950</v>
      </c>
      <c r="F11" s="35">
        <f>31800/4</f>
        <v>7950</v>
      </c>
      <c r="G11" s="35">
        <f>31800/4</f>
        <v>7950</v>
      </c>
      <c r="H11" s="35">
        <f>SUM(D11:G11)</f>
        <v>31800</v>
      </c>
      <c r="I11" s="32">
        <v>8680</v>
      </c>
      <c r="J11" s="33">
        <v>7690</v>
      </c>
      <c r="K11" s="33">
        <v>8500</v>
      </c>
      <c r="L11" s="39"/>
      <c r="M11" s="35">
        <f t="shared" si="0"/>
        <v>24870</v>
      </c>
      <c r="N11" s="13">
        <f>I11/D11*C11</f>
        <v>0.21836477987421385</v>
      </c>
      <c r="O11" s="15">
        <f>J11/E11*C11</f>
        <v>0.19345911949685535</v>
      </c>
      <c r="P11" s="15">
        <f>K11/F11*C11</f>
        <v>0.21383647798742139</v>
      </c>
      <c r="Q11" s="15">
        <f>L11/G11*C11</f>
        <v>0</v>
      </c>
      <c r="R11" s="14">
        <f>M11/H11*C11</f>
        <v>0.15641509433962264</v>
      </c>
    </row>
    <row r="12" spans="1:23" ht="47.25">
      <c r="A12" s="5">
        <v>4</v>
      </c>
      <c r="B12" s="6" t="s">
        <v>12</v>
      </c>
      <c r="C12" s="35">
        <v>0.15</v>
      </c>
      <c r="D12" s="40">
        <v>0</v>
      </c>
      <c r="E12" s="40">
        <v>0</v>
      </c>
      <c r="F12" s="40">
        <v>0</v>
      </c>
      <c r="G12" s="40">
        <v>0</v>
      </c>
      <c r="H12" s="35">
        <f>SUM(D12:G12)</f>
        <v>0</v>
      </c>
      <c r="I12" s="39">
        <v>0</v>
      </c>
      <c r="J12" s="39">
        <v>0</v>
      </c>
      <c r="K12" s="39">
        <v>0</v>
      </c>
      <c r="L12" s="39">
        <v>0</v>
      </c>
      <c r="M12" s="35">
        <f t="shared" si="0"/>
        <v>0</v>
      </c>
      <c r="N12" s="17">
        <v>0</v>
      </c>
      <c r="O12" s="26">
        <v>0</v>
      </c>
      <c r="P12" s="26">
        <v>0</v>
      </c>
      <c r="Q12" s="26">
        <v>0</v>
      </c>
      <c r="R12" s="17">
        <v>0</v>
      </c>
    </row>
    <row r="13" spans="1:23" ht="27" customHeight="1">
      <c r="A13" s="5">
        <v>5</v>
      </c>
      <c r="B13" s="7" t="s">
        <v>13</v>
      </c>
      <c r="C13" s="35">
        <v>0.1</v>
      </c>
      <c r="D13" s="40">
        <v>0</v>
      </c>
      <c r="E13" s="40">
        <v>0</v>
      </c>
      <c r="F13" s="40">
        <v>0</v>
      </c>
      <c r="G13" s="40">
        <v>0</v>
      </c>
      <c r="H13" s="35">
        <f>SUM(D13:G13)</f>
        <v>0</v>
      </c>
      <c r="I13" s="39">
        <v>0</v>
      </c>
      <c r="J13" s="39">
        <v>0</v>
      </c>
      <c r="K13" s="39">
        <v>0</v>
      </c>
      <c r="L13" s="39">
        <v>0</v>
      </c>
      <c r="M13" s="35">
        <f t="shared" si="0"/>
        <v>0</v>
      </c>
      <c r="N13" s="17">
        <v>0</v>
      </c>
      <c r="O13" s="26">
        <v>0</v>
      </c>
      <c r="P13" s="26">
        <v>0</v>
      </c>
      <c r="Q13" s="26">
        <v>0</v>
      </c>
      <c r="R13" s="17">
        <v>0</v>
      </c>
    </row>
    <row r="14" spans="1:23" ht="47.25">
      <c r="A14" s="5">
        <v>6</v>
      </c>
      <c r="B14" s="6" t="s">
        <v>14</v>
      </c>
      <c r="C14" s="35">
        <v>0.15</v>
      </c>
      <c r="D14" s="35">
        <v>340.5</v>
      </c>
      <c r="E14" s="35">
        <v>341</v>
      </c>
      <c r="F14" s="35">
        <v>341</v>
      </c>
      <c r="G14" s="35">
        <v>341</v>
      </c>
      <c r="H14" s="35">
        <v>1363.5</v>
      </c>
      <c r="I14" s="34">
        <v>341.8</v>
      </c>
      <c r="J14" s="34">
        <v>341.5</v>
      </c>
      <c r="K14" s="34">
        <v>341.6</v>
      </c>
      <c r="L14" s="39"/>
      <c r="M14" s="35">
        <f t="shared" si="0"/>
        <v>1024.9000000000001</v>
      </c>
      <c r="N14" s="13">
        <f>I14/D14*C14</f>
        <v>0.15057268722466963</v>
      </c>
      <c r="O14" s="15">
        <f>J14/E14*C14</f>
        <v>0.1502199413489736</v>
      </c>
      <c r="P14" s="15">
        <f>K14/F14*C14</f>
        <v>0.15026392961876836</v>
      </c>
      <c r="Q14" s="15">
        <f>L14/G14*C14</f>
        <v>0</v>
      </c>
      <c r="R14" s="14">
        <f>M14/H14*C14</f>
        <v>0.11275027502750276</v>
      </c>
    </row>
    <row r="15" spans="1:23" ht="22.5" customHeight="1">
      <c r="A15" s="10"/>
      <c r="B15" s="11" t="s">
        <v>21</v>
      </c>
      <c r="C15" s="23">
        <f>SUM(C9:C14)</f>
        <v>1</v>
      </c>
      <c r="D15" s="23"/>
      <c r="E15" s="23"/>
      <c r="F15" s="23"/>
      <c r="G15" s="23"/>
      <c r="H15" s="23"/>
      <c r="I15" s="23"/>
      <c r="J15" s="17"/>
      <c r="K15" s="17"/>
      <c r="L15" s="17"/>
      <c r="M15" s="23"/>
      <c r="N15" s="24">
        <f>SUM(N9:N14)</f>
        <v>0.81018104789552758</v>
      </c>
      <c r="O15" s="23">
        <f>SUM(O9:O14)</f>
        <v>0.75298057309341249</v>
      </c>
      <c r="P15" s="23">
        <f>SUM(P9:P14)</f>
        <v>0.87455172265588488</v>
      </c>
      <c r="Q15" s="23">
        <f>SUM(Q9:Q14)</f>
        <v>0</v>
      </c>
      <c r="R15" s="25">
        <f>SUM(R9:R14)</f>
        <v>0.59273675696064565</v>
      </c>
    </row>
    <row r="16" spans="1:23" ht="21.75" customHeight="1">
      <c r="A16" s="93" t="s">
        <v>19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</row>
    <row r="17" spans="1:18" ht="27" customHeight="1">
      <c r="A17" s="5">
        <v>1</v>
      </c>
      <c r="B17" s="7" t="s">
        <v>15</v>
      </c>
      <c r="C17" s="16">
        <v>0.2</v>
      </c>
      <c r="D17" s="35">
        <f>75000/4</f>
        <v>18750</v>
      </c>
      <c r="E17" s="35">
        <f>75000/4</f>
        <v>18750</v>
      </c>
      <c r="F17" s="35">
        <f>75000/4</f>
        <v>18750</v>
      </c>
      <c r="G17" s="35">
        <f>75000/4</f>
        <v>18750</v>
      </c>
      <c r="H17" s="35">
        <f>SUM(D17:G17)</f>
        <v>75000</v>
      </c>
      <c r="I17" s="36">
        <v>19543</v>
      </c>
      <c r="J17" s="33">
        <v>17909</v>
      </c>
      <c r="K17" s="33">
        <v>19773</v>
      </c>
      <c r="L17" s="39"/>
      <c r="M17" s="35">
        <f>I17+J17+K17</f>
        <v>57225</v>
      </c>
      <c r="N17" s="13">
        <f>I17/D17*$C$17</f>
        <v>0.20845866666666668</v>
      </c>
      <c r="O17" s="15">
        <f>J17/E17*$C$17</f>
        <v>0.19102933333333336</v>
      </c>
      <c r="P17" s="15">
        <f>K17/F17*$C$17</f>
        <v>0.21091199999999999</v>
      </c>
      <c r="Q17" s="15">
        <f>L17/G17*$C$17</f>
        <v>0</v>
      </c>
      <c r="R17" s="14">
        <f>M17/H17*$C$17</f>
        <v>0.15260000000000001</v>
      </c>
    </row>
    <row r="18" spans="1:18" ht="27" customHeight="1">
      <c r="A18" s="5">
        <v>2</v>
      </c>
      <c r="B18" s="7" t="s">
        <v>16</v>
      </c>
      <c r="C18" s="16">
        <v>0.2</v>
      </c>
      <c r="D18" s="35">
        <f>31800/4</f>
        <v>7950</v>
      </c>
      <c r="E18" s="35">
        <f>31800/4</f>
        <v>7950</v>
      </c>
      <c r="F18" s="35">
        <f>31800/4</f>
        <v>7950</v>
      </c>
      <c r="G18" s="35">
        <f>31800/4</f>
        <v>7950</v>
      </c>
      <c r="H18" s="35">
        <f>SUM(D18:G18)</f>
        <v>31800</v>
      </c>
      <c r="I18" s="32">
        <v>8680</v>
      </c>
      <c r="J18" s="33">
        <v>7690</v>
      </c>
      <c r="K18" s="33">
        <v>8500</v>
      </c>
      <c r="L18" s="39"/>
      <c r="M18" s="35">
        <f>I18+J18+K18</f>
        <v>24870</v>
      </c>
      <c r="N18" s="13">
        <f>I18/D18*C18</f>
        <v>0.21836477987421385</v>
      </c>
      <c r="O18" s="15">
        <f>J18/E18*C18</f>
        <v>0.19345911949685535</v>
      </c>
      <c r="P18" s="15">
        <f>K18/F18*C18</f>
        <v>0.21383647798742139</v>
      </c>
      <c r="Q18" s="15">
        <f>L18/G18*C18</f>
        <v>0</v>
      </c>
      <c r="R18" s="14">
        <f>M18/H18*C18</f>
        <v>0.15641509433962264</v>
      </c>
    </row>
    <row r="19" spans="1:18" ht="51" customHeight="1">
      <c r="A19" s="5">
        <v>3</v>
      </c>
      <c r="B19" s="6" t="s">
        <v>12</v>
      </c>
      <c r="C19" s="16">
        <v>0.1</v>
      </c>
      <c r="D19" s="16"/>
      <c r="E19" s="16"/>
      <c r="F19" s="16"/>
      <c r="G19" s="16"/>
      <c r="H19" s="16"/>
      <c r="I19" s="17">
        <v>0</v>
      </c>
      <c r="J19" s="17"/>
      <c r="K19" s="17"/>
      <c r="L19" s="17"/>
      <c r="M19" s="18"/>
      <c r="N19" s="13">
        <v>0</v>
      </c>
      <c r="O19" s="15">
        <v>0</v>
      </c>
      <c r="P19" s="15">
        <v>0</v>
      </c>
      <c r="Q19" s="15">
        <v>0</v>
      </c>
      <c r="R19" s="14">
        <v>0</v>
      </c>
    </row>
    <row r="20" spans="1:18" ht="65.25" customHeight="1">
      <c r="A20" s="5">
        <v>4</v>
      </c>
      <c r="B20" s="6" t="s">
        <v>22</v>
      </c>
      <c r="C20" s="16">
        <v>0.2</v>
      </c>
      <c r="D20" s="16">
        <v>203.511</v>
      </c>
      <c r="E20" s="16">
        <f>D20*1.5</f>
        <v>305.26650000000001</v>
      </c>
      <c r="F20" s="16">
        <v>305.267</v>
      </c>
      <c r="G20" s="19">
        <f>D20*1.25</f>
        <v>254.38874999999999</v>
      </c>
      <c r="H20" s="20">
        <f>SUM(D20:G20)</f>
        <v>1068.43325</v>
      </c>
      <c r="I20" s="20">
        <v>424.96699999999998</v>
      </c>
      <c r="J20" s="17"/>
      <c r="K20" s="17"/>
      <c r="L20" s="17"/>
      <c r="M20" s="18">
        <f>I20</f>
        <v>424.96699999999998</v>
      </c>
      <c r="N20" s="13">
        <f>I20/D20*C20</f>
        <v>0.41763541037093815</v>
      </c>
      <c r="O20" s="15">
        <f>J20/E20*C20</f>
        <v>0</v>
      </c>
      <c r="P20" s="15">
        <f>K20/F20*C20</f>
        <v>0</v>
      </c>
      <c r="Q20" s="15">
        <f>L20/G20*C20</f>
        <v>0</v>
      </c>
      <c r="R20" s="14">
        <f>M20/H20*C20</f>
        <v>7.954956474819555E-2</v>
      </c>
    </row>
    <row r="21" spans="1:18" ht="48.75" customHeight="1">
      <c r="A21" s="5">
        <v>5</v>
      </c>
      <c r="B21" s="6" t="s">
        <v>14</v>
      </c>
      <c r="C21" s="16">
        <v>0.15</v>
      </c>
      <c r="D21" s="16">
        <v>299.39999999999998</v>
      </c>
      <c r="E21" s="16">
        <v>299.39999999999998</v>
      </c>
      <c r="F21" s="16">
        <v>299.39999999999998</v>
      </c>
      <c r="G21" s="16">
        <v>299.39999999999998</v>
      </c>
      <c r="H21" s="16">
        <f>SUM(D21:G21)</f>
        <v>1197.5999999999999</v>
      </c>
      <c r="I21" s="21">
        <v>300.8</v>
      </c>
      <c r="J21" s="21">
        <v>300.5</v>
      </c>
      <c r="K21" s="21">
        <v>300.60000000000002</v>
      </c>
      <c r="L21" s="17"/>
      <c r="M21" s="18">
        <f>I21</f>
        <v>300.8</v>
      </c>
      <c r="N21" s="13">
        <f>I21/D21*C21</f>
        <v>0.15070140280561123</v>
      </c>
      <c r="O21" s="15">
        <f>J21/E21*C21</f>
        <v>0.15055110220440882</v>
      </c>
      <c r="P21" s="15">
        <f>K21/F21*C21</f>
        <v>0.15060120240480965</v>
      </c>
      <c r="Q21" s="15">
        <f>L21/G21*C21</f>
        <v>0</v>
      </c>
      <c r="R21" s="14">
        <f>M21/H21*C21</f>
        <v>3.7675350701402807E-2</v>
      </c>
    </row>
    <row r="22" spans="1:18" ht="38.25" customHeight="1">
      <c r="A22" s="5">
        <v>6</v>
      </c>
      <c r="B22" s="8" t="s">
        <v>17</v>
      </c>
      <c r="C22" s="16">
        <v>0.15</v>
      </c>
      <c r="D22" s="16">
        <v>305</v>
      </c>
      <c r="E22" s="16">
        <v>305</v>
      </c>
      <c r="F22" s="16">
        <v>305</v>
      </c>
      <c r="G22" s="16">
        <v>305</v>
      </c>
      <c r="H22" s="22">
        <f>SUM(D22:G22)</f>
        <v>1220</v>
      </c>
      <c r="I22" s="16">
        <v>305.8</v>
      </c>
      <c r="J22" s="17"/>
      <c r="K22" s="17"/>
      <c r="L22" s="17"/>
      <c r="M22" s="18">
        <f>I22</f>
        <v>305.8</v>
      </c>
      <c r="N22" s="15">
        <v>0</v>
      </c>
      <c r="O22" s="15">
        <f>J22/E22*C22</f>
        <v>0</v>
      </c>
      <c r="P22" s="15">
        <f>K22/F22*C22</f>
        <v>0</v>
      </c>
      <c r="Q22" s="15">
        <f>L22/G22*C22</f>
        <v>0</v>
      </c>
      <c r="R22" s="14">
        <f>M22/H22*C22</f>
        <v>3.7598360655737705E-2</v>
      </c>
    </row>
    <row r="23" spans="1:18" ht="27" customHeight="1">
      <c r="A23" s="10"/>
      <c r="B23" s="12" t="s">
        <v>21</v>
      </c>
      <c r="C23" s="23">
        <f>SUM(C17:C22)</f>
        <v>1</v>
      </c>
      <c r="D23" s="23"/>
      <c r="E23" s="23"/>
      <c r="F23" s="23"/>
      <c r="G23" s="23"/>
      <c r="H23" s="24"/>
      <c r="I23" s="24"/>
      <c r="J23" s="23"/>
      <c r="K23" s="23"/>
      <c r="L23" s="23"/>
      <c r="M23" s="23"/>
      <c r="N23" s="24">
        <f>SUM(N17:N22)</f>
        <v>0.99516025971743005</v>
      </c>
      <c r="O23" s="23">
        <f>SUM(O17:O22)</f>
        <v>0.53503955503459755</v>
      </c>
      <c r="P23" s="23">
        <f>SUM(P17:P22)</f>
        <v>0.575349680392231</v>
      </c>
      <c r="Q23" s="23">
        <f>SUM(Q17:Q22)</f>
        <v>0</v>
      </c>
      <c r="R23" s="25">
        <f>SUM(R17:R22)</f>
        <v>0.46383837044495874</v>
      </c>
    </row>
    <row r="24" spans="1:18" ht="27" customHeight="1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29"/>
      <c r="P24" s="29"/>
      <c r="Q24" s="29"/>
      <c r="R24" s="31"/>
    </row>
    <row r="27" spans="1:18" ht="18.75">
      <c r="B27" s="90" t="s">
        <v>27</v>
      </c>
      <c r="C27" s="90"/>
      <c r="D27" s="90"/>
      <c r="E27" s="4"/>
      <c r="F27" s="4"/>
      <c r="M27" s="95"/>
      <c r="N27" s="95"/>
    </row>
    <row r="28" spans="1:18" ht="18.75">
      <c r="B28" s="4"/>
      <c r="C28" s="4"/>
      <c r="D28" s="4"/>
      <c r="E28" s="4"/>
      <c r="F28" s="4"/>
      <c r="M28" s="9"/>
      <c r="N28" s="9"/>
    </row>
    <row r="29" spans="1:18" ht="45" customHeight="1">
      <c r="B29" s="90" t="s">
        <v>24</v>
      </c>
      <c r="C29" s="90"/>
      <c r="D29" s="90"/>
      <c r="E29" s="90"/>
      <c r="F29" s="90"/>
      <c r="M29" s="89"/>
      <c r="N29" s="89"/>
    </row>
  </sheetData>
  <mergeCells count="14">
    <mergeCell ref="M29:N29"/>
    <mergeCell ref="B29:F29"/>
    <mergeCell ref="A2:R4"/>
    <mergeCell ref="Q5:R5"/>
    <mergeCell ref="A6:A7"/>
    <mergeCell ref="B6:B7"/>
    <mergeCell ref="C6:C7"/>
    <mergeCell ref="D6:H6"/>
    <mergeCell ref="I6:M6"/>
    <mergeCell ref="N6:R6"/>
    <mergeCell ref="A8:R8"/>
    <mergeCell ref="A16:R16"/>
    <mergeCell ref="B27:D27"/>
    <mergeCell ref="M27:N27"/>
  </mergeCells>
  <printOptions horizontalCentered="1"/>
  <pageMargins left="0.19685039370078741" right="0.19685039370078741" top="0.19685039370078741" bottom="0.31496062992125984" header="0.19685039370078741" footer="0.31496062992125984"/>
  <pageSetup paperSize="9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zoomScale="70" zoomScaleNormal="70" workbookViewId="0">
      <selection sqref="A1:XFD1048576"/>
    </sheetView>
  </sheetViews>
  <sheetFormatPr defaultRowHeight="15.75"/>
  <cols>
    <col min="1" max="1" width="5" style="64" customWidth="1"/>
    <col min="2" max="2" width="62.42578125" style="64" customWidth="1"/>
    <col min="3" max="3" width="13.7109375" style="64" customWidth="1"/>
    <col min="4" max="4" width="9.5703125" style="75" customWidth="1"/>
    <col min="5" max="5" width="9.42578125" style="75" customWidth="1"/>
    <col min="6" max="8" width="10.28515625" style="75" customWidth="1"/>
    <col min="9" max="9" width="9.5703125" style="75" customWidth="1"/>
    <col min="10" max="10" width="10.28515625" style="64" customWidth="1"/>
    <col min="11" max="11" width="11.5703125" style="64" customWidth="1"/>
    <col min="12" max="12" width="11.7109375" style="64" customWidth="1"/>
    <col min="13" max="13" width="10.42578125" style="64" customWidth="1"/>
    <col min="14" max="14" width="12.85546875" style="64" hidden="1" customWidth="1"/>
    <col min="15" max="15" width="9.7109375" style="64" hidden="1" customWidth="1"/>
    <col min="16" max="16" width="10" style="64" hidden="1" customWidth="1"/>
    <col min="17" max="17" width="10.28515625" style="64" hidden="1" customWidth="1"/>
    <col min="18" max="18" width="11.42578125" style="64" hidden="1" customWidth="1"/>
    <col min="19" max="19" width="9.28515625" style="64" bestFit="1" customWidth="1"/>
    <col min="20" max="20" width="11.7109375" style="64" bestFit="1" customWidth="1"/>
    <col min="21" max="22" width="11.140625" style="64" customWidth="1"/>
    <col min="23" max="256" width="9.140625" style="64"/>
    <col min="257" max="257" width="5" style="64" customWidth="1"/>
    <col min="258" max="258" width="63.42578125" style="64" customWidth="1"/>
    <col min="259" max="259" width="14.140625" style="64" customWidth="1"/>
    <col min="260" max="260" width="9.140625" style="64" customWidth="1"/>
    <col min="261" max="261" width="9.42578125" style="64" customWidth="1"/>
    <col min="262" max="262" width="10.28515625" style="64" customWidth="1"/>
    <col min="263" max="263" width="9.7109375" style="64" customWidth="1"/>
    <col min="264" max="264" width="10.28515625" style="64" customWidth="1"/>
    <col min="265" max="265" width="9.140625" style="64" customWidth="1"/>
    <col min="266" max="266" width="9.5703125" style="64" customWidth="1"/>
    <col min="267" max="267" width="11.5703125" style="64" customWidth="1"/>
    <col min="268" max="268" width="10.7109375" style="64" customWidth="1"/>
    <col min="269" max="269" width="9.42578125" style="64" customWidth="1"/>
    <col min="270" max="274" width="0" style="64" hidden="1" customWidth="1"/>
    <col min="275" max="276" width="9.140625" style="64"/>
    <col min="277" max="278" width="11.140625" style="64" customWidth="1"/>
    <col min="279" max="512" width="9.140625" style="64"/>
    <col min="513" max="513" width="5" style="64" customWidth="1"/>
    <col min="514" max="514" width="63.42578125" style="64" customWidth="1"/>
    <col min="515" max="515" width="14.140625" style="64" customWidth="1"/>
    <col min="516" max="516" width="9.140625" style="64" customWidth="1"/>
    <col min="517" max="517" width="9.42578125" style="64" customWidth="1"/>
    <col min="518" max="518" width="10.28515625" style="64" customWidth="1"/>
    <col min="519" max="519" width="9.7109375" style="64" customWidth="1"/>
    <col min="520" max="520" width="10.28515625" style="64" customWidth="1"/>
    <col min="521" max="521" width="9.140625" style="64" customWidth="1"/>
    <col min="522" max="522" width="9.5703125" style="64" customWidth="1"/>
    <col min="523" max="523" width="11.5703125" style="64" customWidth="1"/>
    <col min="524" max="524" width="10.7109375" style="64" customWidth="1"/>
    <col min="525" max="525" width="9.42578125" style="64" customWidth="1"/>
    <col min="526" max="530" width="0" style="64" hidden="1" customWidth="1"/>
    <col min="531" max="532" width="9.140625" style="64"/>
    <col min="533" max="534" width="11.140625" style="64" customWidth="1"/>
    <col min="535" max="768" width="9.140625" style="64"/>
    <col min="769" max="769" width="5" style="64" customWidth="1"/>
    <col min="770" max="770" width="63.42578125" style="64" customWidth="1"/>
    <col min="771" max="771" width="14.140625" style="64" customWidth="1"/>
    <col min="772" max="772" width="9.140625" style="64" customWidth="1"/>
    <col min="773" max="773" width="9.42578125" style="64" customWidth="1"/>
    <col min="774" max="774" width="10.28515625" style="64" customWidth="1"/>
    <col min="775" max="775" width="9.7109375" style="64" customWidth="1"/>
    <col min="776" max="776" width="10.28515625" style="64" customWidth="1"/>
    <col min="777" max="777" width="9.140625" style="64" customWidth="1"/>
    <col min="778" max="778" width="9.5703125" style="64" customWidth="1"/>
    <col min="779" max="779" width="11.5703125" style="64" customWidth="1"/>
    <col min="780" max="780" width="10.7109375" style="64" customWidth="1"/>
    <col min="781" max="781" width="9.42578125" style="64" customWidth="1"/>
    <col min="782" max="786" width="0" style="64" hidden="1" customWidth="1"/>
    <col min="787" max="788" width="9.140625" style="64"/>
    <col min="789" max="790" width="11.140625" style="64" customWidth="1"/>
    <col min="791" max="1024" width="9.140625" style="64"/>
    <col min="1025" max="1025" width="5" style="64" customWidth="1"/>
    <col min="1026" max="1026" width="63.42578125" style="64" customWidth="1"/>
    <col min="1027" max="1027" width="14.140625" style="64" customWidth="1"/>
    <col min="1028" max="1028" width="9.140625" style="64" customWidth="1"/>
    <col min="1029" max="1029" width="9.42578125" style="64" customWidth="1"/>
    <col min="1030" max="1030" width="10.28515625" style="64" customWidth="1"/>
    <col min="1031" max="1031" width="9.7109375" style="64" customWidth="1"/>
    <col min="1032" max="1032" width="10.28515625" style="64" customWidth="1"/>
    <col min="1033" max="1033" width="9.140625" style="64" customWidth="1"/>
    <col min="1034" max="1034" width="9.5703125" style="64" customWidth="1"/>
    <col min="1035" max="1035" width="11.5703125" style="64" customWidth="1"/>
    <col min="1036" max="1036" width="10.7109375" style="64" customWidth="1"/>
    <col min="1037" max="1037" width="9.42578125" style="64" customWidth="1"/>
    <col min="1038" max="1042" width="0" style="64" hidden="1" customWidth="1"/>
    <col min="1043" max="1044" width="9.140625" style="64"/>
    <col min="1045" max="1046" width="11.140625" style="64" customWidth="1"/>
    <col min="1047" max="1280" width="9.140625" style="64"/>
    <col min="1281" max="1281" width="5" style="64" customWidth="1"/>
    <col min="1282" max="1282" width="63.42578125" style="64" customWidth="1"/>
    <col min="1283" max="1283" width="14.140625" style="64" customWidth="1"/>
    <col min="1284" max="1284" width="9.140625" style="64" customWidth="1"/>
    <col min="1285" max="1285" width="9.42578125" style="64" customWidth="1"/>
    <col min="1286" max="1286" width="10.28515625" style="64" customWidth="1"/>
    <col min="1287" max="1287" width="9.7109375" style="64" customWidth="1"/>
    <col min="1288" max="1288" width="10.28515625" style="64" customWidth="1"/>
    <col min="1289" max="1289" width="9.140625" style="64" customWidth="1"/>
    <col min="1290" max="1290" width="9.5703125" style="64" customWidth="1"/>
    <col min="1291" max="1291" width="11.5703125" style="64" customWidth="1"/>
    <col min="1292" max="1292" width="10.7109375" style="64" customWidth="1"/>
    <col min="1293" max="1293" width="9.42578125" style="64" customWidth="1"/>
    <col min="1294" max="1298" width="0" style="64" hidden="1" customWidth="1"/>
    <col min="1299" max="1300" width="9.140625" style="64"/>
    <col min="1301" max="1302" width="11.140625" style="64" customWidth="1"/>
    <col min="1303" max="1536" width="9.140625" style="64"/>
    <col min="1537" max="1537" width="5" style="64" customWidth="1"/>
    <col min="1538" max="1538" width="63.42578125" style="64" customWidth="1"/>
    <col min="1539" max="1539" width="14.140625" style="64" customWidth="1"/>
    <col min="1540" max="1540" width="9.140625" style="64" customWidth="1"/>
    <col min="1541" max="1541" width="9.42578125" style="64" customWidth="1"/>
    <col min="1542" max="1542" width="10.28515625" style="64" customWidth="1"/>
    <col min="1543" max="1543" width="9.7109375" style="64" customWidth="1"/>
    <col min="1544" max="1544" width="10.28515625" style="64" customWidth="1"/>
    <col min="1545" max="1545" width="9.140625" style="64" customWidth="1"/>
    <col min="1546" max="1546" width="9.5703125" style="64" customWidth="1"/>
    <col min="1547" max="1547" width="11.5703125" style="64" customWidth="1"/>
    <col min="1548" max="1548" width="10.7109375" style="64" customWidth="1"/>
    <col min="1549" max="1549" width="9.42578125" style="64" customWidth="1"/>
    <col min="1550" max="1554" width="0" style="64" hidden="1" customWidth="1"/>
    <col min="1555" max="1556" width="9.140625" style="64"/>
    <col min="1557" max="1558" width="11.140625" style="64" customWidth="1"/>
    <col min="1559" max="1792" width="9.140625" style="64"/>
    <col min="1793" max="1793" width="5" style="64" customWidth="1"/>
    <col min="1794" max="1794" width="63.42578125" style="64" customWidth="1"/>
    <col min="1795" max="1795" width="14.140625" style="64" customWidth="1"/>
    <col min="1796" max="1796" width="9.140625" style="64" customWidth="1"/>
    <col min="1797" max="1797" width="9.42578125" style="64" customWidth="1"/>
    <col min="1798" max="1798" width="10.28515625" style="64" customWidth="1"/>
    <col min="1799" max="1799" width="9.7109375" style="64" customWidth="1"/>
    <col min="1800" max="1800" width="10.28515625" style="64" customWidth="1"/>
    <col min="1801" max="1801" width="9.140625" style="64" customWidth="1"/>
    <col min="1802" max="1802" width="9.5703125" style="64" customWidth="1"/>
    <col min="1803" max="1803" width="11.5703125" style="64" customWidth="1"/>
    <col min="1804" max="1804" width="10.7109375" style="64" customWidth="1"/>
    <col min="1805" max="1805" width="9.42578125" style="64" customWidth="1"/>
    <col min="1806" max="1810" width="0" style="64" hidden="1" customWidth="1"/>
    <col min="1811" max="1812" width="9.140625" style="64"/>
    <col min="1813" max="1814" width="11.140625" style="64" customWidth="1"/>
    <col min="1815" max="2048" width="9.140625" style="64"/>
    <col min="2049" max="2049" width="5" style="64" customWidth="1"/>
    <col min="2050" max="2050" width="63.42578125" style="64" customWidth="1"/>
    <col min="2051" max="2051" width="14.140625" style="64" customWidth="1"/>
    <col min="2052" max="2052" width="9.140625" style="64" customWidth="1"/>
    <col min="2053" max="2053" width="9.42578125" style="64" customWidth="1"/>
    <col min="2054" max="2054" width="10.28515625" style="64" customWidth="1"/>
    <col min="2055" max="2055" width="9.7109375" style="64" customWidth="1"/>
    <col min="2056" max="2056" width="10.28515625" style="64" customWidth="1"/>
    <col min="2057" max="2057" width="9.140625" style="64" customWidth="1"/>
    <col min="2058" max="2058" width="9.5703125" style="64" customWidth="1"/>
    <col min="2059" max="2059" width="11.5703125" style="64" customWidth="1"/>
    <col min="2060" max="2060" width="10.7109375" style="64" customWidth="1"/>
    <col min="2061" max="2061" width="9.42578125" style="64" customWidth="1"/>
    <col min="2062" max="2066" width="0" style="64" hidden="1" customWidth="1"/>
    <col min="2067" max="2068" width="9.140625" style="64"/>
    <col min="2069" max="2070" width="11.140625" style="64" customWidth="1"/>
    <col min="2071" max="2304" width="9.140625" style="64"/>
    <col min="2305" max="2305" width="5" style="64" customWidth="1"/>
    <col min="2306" max="2306" width="63.42578125" style="64" customWidth="1"/>
    <col min="2307" max="2307" width="14.140625" style="64" customWidth="1"/>
    <col min="2308" max="2308" width="9.140625" style="64" customWidth="1"/>
    <col min="2309" max="2309" width="9.42578125" style="64" customWidth="1"/>
    <col min="2310" max="2310" width="10.28515625" style="64" customWidth="1"/>
    <col min="2311" max="2311" width="9.7109375" style="64" customWidth="1"/>
    <col min="2312" max="2312" width="10.28515625" style="64" customWidth="1"/>
    <col min="2313" max="2313" width="9.140625" style="64" customWidth="1"/>
    <col min="2314" max="2314" width="9.5703125" style="64" customWidth="1"/>
    <col min="2315" max="2315" width="11.5703125" style="64" customWidth="1"/>
    <col min="2316" max="2316" width="10.7109375" style="64" customWidth="1"/>
    <col min="2317" max="2317" width="9.42578125" style="64" customWidth="1"/>
    <col min="2318" max="2322" width="0" style="64" hidden="1" customWidth="1"/>
    <col min="2323" max="2324" width="9.140625" style="64"/>
    <col min="2325" max="2326" width="11.140625" style="64" customWidth="1"/>
    <col min="2327" max="2560" width="9.140625" style="64"/>
    <col min="2561" max="2561" width="5" style="64" customWidth="1"/>
    <col min="2562" max="2562" width="63.42578125" style="64" customWidth="1"/>
    <col min="2563" max="2563" width="14.140625" style="64" customWidth="1"/>
    <col min="2564" max="2564" width="9.140625" style="64" customWidth="1"/>
    <col min="2565" max="2565" width="9.42578125" style="64" customWidth="1"/>
    <col min="2566" max="2566" width="10.28515625" style="64" customWidth="1"/>
    <col min="2567" max="2567" width="9.7109375" style="64" customWidth="1"/>
    <col min="2568" max="2568" width="10.28515625" style="64" customWidth="1"/>
    <col min="2569" max="2569" width="9.140625" style="64" customWidth="1"/>
    <col min="2570" max="2570" width="9.5703125" style="64" customWidth="1"/>
    <col min="2571" max="2571" width="11.5703125" style="64" customWidth="1"/>
    <col min="2572" max="2572" width="10.7109375" style="64" customWidth="1"/>
    <col min="2573" max="2573" width="9.42578125" style="64" customWidth="1"/>
    <col min="2574" max="2578" width="0" style="64" hidden="1" customWidth="1"/>
    <col min="2579" max="2580" width="9.140625" style="64"/>
    <col min="2581" max="2582" width="11.140625" style="64" customWidth="1"/>
    <col min="2583" max="2816" width="9.140625" style="64"/>
    <col min="2817" max="2817" width="5" style="64" customWidth="1"/>
    <col min="2818" max="2818" width="63.42578125" style="64" customWidth="1"/>
    <col min="2819" max="2819" width="14.140625" style="64" customWidth="1"/>
    <col min="2820" max="2820" width="9.140625" style="64" customWidth="1"/>
    <col min="2821" max="2821" width="9.42578125" style="64" customWidth="1"/>
    <col min="2822" max="2822" width="10.28515625" style="64" customWidth="1"/>
    <col min="2823" max="2823" width="9.7109375" style="64" customWidth="1"/>
    <col min="2824" max="2824" width="10.28515625" style="64" customWidth="1"/>
    <col min="2825" max="2825" width="9.140625" style="64" customWidth="1"/>
    <col min="2826" max="2826" width="9.5703125" style="64" customWidth="1"/>
    <col min="2827" max="2827" width="11.5703125" style="64" customWidth="1"/>
    <col min="2828" max="2828" width="10.7109375" style="64" customWidth="1"/>
    <col min="2829" max="2829" width="9.42578125" style="64" customWidth="1"/>
    <col min="2830" max="2834" width="0" style="64" hidden="1" customWidth="1"/>
    <col min="2835" max="2836" width="9.140625" style="64"/>
    <col min="2837" max="2838" width="11.140625" style="64" customWidth="1"/>
    <col min="2839" max="3072" width="9.140625" style="64"/>
    <col min="3073" max="3073" width="5" style="64" customWidth="1"/>
    <col min="3074" max="3074" width="63.42578125" style="64" customWidth="1"/>
    <col min="3075" max="3075" width="14.140625" style="64" customWidth="1"/>
    <col min="3076" max="3076" width="9.140625" style="64" customWidth="1"/>
    <col min="3077" max="3077" width="9.42578125" style="64" customWidth="1"/>
    <col min="3078" max="3078" width="10.28515625" style="64" customWidth="1"/>
    <col min="3079" max="3079" width="9.7109375" style="64" customWidth="1"/>
    <col min="3080" max="3080" width="10.28515625" style="64" customWidth="1"/>
    <col min="3081" max="3081" width="9.140625" style="64" customWidth="1"/>
    <col min="3082" max="3082" width="9.5703125" style="64" customWidth="1"/>
    <col min="3083" max="3083" width="11.5703125" style="64" customWidth="1"/>
    <col min="3084" max="3084" width="10.7109375" style="64" customWidth="1"/>
    <col min="3085" max="3085" width="9.42578125" style="64" customWidth="1"/>
    <col min="3086" max="3090" width="0" style="64" hidden="1" customWidth="1"/>
    <col min="3091" max="3092" width="9.140625" style="64"/>
    <col min="3093" max="3094" width="11.140625" style="64" customWidth="1"/>
    <col min="3095" max="3328" width="9.140625" style="64"/>
    <col min="3329" max="3329" width="5" style="64" customWidth="1"/>
    <col min="3330" max="3330" width="63.42578125" style="64" customWidth="1"/>
    <col min="3331" max="3331" width="14.140625" style="64" customWidth="1"/>
    <col min="3332" max="3332" width="9.140625" style="64" customWidth="1"/>
    <col min="3333" max="3333" width="9.42578125" style="64" customWidth="1"/>
    <col min="3334" max="3334" width="10.28515625" style="64" customWidth="1"/>
    <col min="3335" max="3335" width="9.7109375" style="64" customWidth="1"/>
    <col min="3336" max="3336" width="10.28515625" style="64" customWidth="1"/>
    <col min="3337" max="3337" width="9.140625" style="64" customWidth="1"/>
    <col min="3338" max="3338" width="9.5703125" style="64" customWidth="1"/>
    <col min="3339" max="3339" width="11.5703125" style="64" customWidth="1"/>
    <col min="3340" max="3340" width="10.7109375" style="64" customWidth="1"/>
    <col min="3341" max="3341" width="9.42578125" style="64" customWidth="1"/>
    <col min="3342" max="3346" width="0" style="64" hidden="1" customWidth="1"/>
    <col min="3347" max="3348" width="9.140625" style="64"/>
    <col min="3349" max="3350" width="11.140625" style="64" customWidth="1"/>
    <col min="3351" max="3584" width="9.140625" style="64"/>
    <col min="3585" max="3585" width="5" style="64" customWidth="1"/>
    <col min="3586" max="3586" width="63.42578125" style="64" customWidth="1"/>
    <col min="3587" max="3587" width="14.140625" style="64" customWidth="1"/>
    <col min="3588" max="3588" width="9.140625" style="64" customWidth="1"/>
    <col min="3589" max="3589" width="9.42578125" style="64" customWidth="1"/>
    <col min="3590" max="3590" width="10.28515625" style="64" customWidth="1"/>
    <col min="3591" max="3591" width="9.7109375" style="64" customWidth="1"/>
    <col min="3592" max="3592" width="10.28515625" style="64" customWidth="1"/>
    <col min="3593" max="3593" width="9.140625" style="64" customWidth="1"/>
    <col min="3594" max="3594" width="9.5703125" style="64" customWidth="1"/>
    <col min="3595" max="3595" width="11.5703125" style="64" customWidth="1"/>
    <col min="3596" max="3596" width="10.7109375" style="64" customWidth="1"/>
    <col min="3597" max="3597" width="9.42578125" style="64" customWidth="1"/>
    <col min="3598" max="3602" width="0" style="64" hidden="1" customWidth="1"/>
    <col min="3603" max="3604" width="9.140625" style="64"/>
    <col min="3605" max="3606" width="11.140625" style="64" customWidth="1"/>
    <col min="3607" max="3840" width="9.140625" style="64"/>
    <col min="3841" max="3841" width="5" style="64" customWidth="1"/>
    <col min="3842" max="3842" width="63.42578125" style="64" customWidth="1"/>
    <col min="3843" max="3843" width="14.140625" style="64" customWidth="1"/>
    <col min="3844" max="3844" width="9.140625" style="64" customWidth="1"/>
    <col min="3845" max="3845" width="9.42578125" style="64" customWidth="1"/>
    <col min="3846" max="3846" width="10.28515625" style="64" customWidth="1"/>
    <col min="3847" max="3847" width="9.7109375" style="64" customWidth="1"/>
    <col min="3848" max="3848" width="10.28515625" style="64" customWidth="1"/>
    <col min="3849" max="3849" width="9.140625" style="64" customWidth="1"/>
    <col min="3850" max="3850" width="9.5703125" style="64" customWidth="1"/>
    <col min="3851" max="3851" width="11.5703125" style="64" customWidth="1"/>
    <col min="3852" max="3852" width="10.7109375" style="64" customWidth="1"/>
    <col min="3853" max="3853" width="9.42578125" style="64" customWidth="1"/>
    <col min="3854" max="3858" width="0" style="64" hidden="1" customWidth="1"/>
    <col min="3859" max="3860" width="9.140625" style="64"/>
    <col min="3861" max="3862" width="11.140625" style="64" customWidth="1"/>
    <col min="3863" max="4096" width="9.140625" style="64"/>
    <col min="4097" max="4097" width="5" style="64" customWidth="1"/>
    <col min="4098" max="4098" width="63.42578125" style="64" customWidth="1"/>
    <col min="4099" max="4099" width="14.140625" style="64" customWidth="1"/>
    <col min="4100" max="4100" width="9.140625" style="64" customWidth="1"/>
    <col min="4101" max="4101" width="9.42578125" style="64" customWidth="1"/>
    <col min="4102" max="4102" width="10.28515625" style="64" customWidth="1"/>
    <col min="4103" max="4103" width="9.7109375" style="64" customWidth="1"/>
    <col min="4104" max="4104" width="10.28515625" style="64" customWidth="1"/>
    <col min="4105" max="4105" width="9.140625" style="64" customWidth="1"/>
    <col min="4106" max="4106" width="9.5703125" style="64" customWidth="1"/>
    <col min="4107" max="4107" width="11.5703125" style="64" customWidth="1"/>
    <col min="4108" max="4108" width="10.7109375" style="64" customWidth="1"/>
    <col min="4109" max="4109" width="9.42578125" style="64" customWidth="1"/>
    <col min="4110" max="4114" width="0" style="64" hidden="1" customWidth="1"/>
    <col min="4115" max="4116" width="9.140625" style="64"/>
    <col min="4117" max="4118" width="11.140625" style="64" customWidth="1"/>
    <col min="4119" max="4352" width="9.140625" style="64"/>
    <col min="4353" max="4353" width="5" style="64" customWidth="1"/>
    <col min="4354" max="4354" width="63.42578125" style="64" customWidth="1"/>
    <col min="4355" max="4355" width="14.140625" style="64" customWidth="1"/>
    <col min="4356" max="4356" width="9.140625" style="64" customWidth="1"/>
    <col min="4357" max="4357" width="9.42578125" style="64" customWidth="1"/>
    <col min="4358" max="4358" width="10.28515625" style="64" customWidth="1"/>
    <col min="4359" max="4359" width="9.7109375" style="64" customWidth="1"/>
    <col min="4360" max="4360" width="10.28515625" style="64" customWidth="1"/>
    <col min="4361" max="4361" width="9.140625" style="64" customWidth="1"/>
    <col min="4362" max="4362" width="9.5703125" style="64" customWidth="1"/>
    <col min="4363" max="4363" width="11.5703125" style="64" customWidth="1"/>
    <col min="4364" max="4364" width="10.7109375" style="64" customWidth="1"/>
    <col min="4365" max="4365" width="9.42578125" style="64" customWidth="1"/>
    <col min="4366" max="4370" width="0" style="64" hidden="1" customWidth="1"/>
    <col min="4371" max="4372" width="9.140625" style="64"/>
    <col min="4373" max="4374" width="11.140625" style="64" customWidth="1"/>
    <col min="4375" max="4608" width="9.140625" style="64"/>
    <col min="4609" max="4609" width="5" style="64" customWidth="1"/>
    <col min="4610" max="4610" width="63.42578125" style="64" customWidth="1"/>
    <col min="4611" max="4611" width="14.140625" style="64" customWidth="1"/>
    <col min="4612" max="4612" width="9.140625" style="64" customWidth="1"/>
    <col min="4613" max="4613" width="9.42578125" style="64" customWidth="1"/>
    <col min="4614" max="4614" width="10.28515625" style="64" customWidth="1"/>
    <col min="4615" max="4615" width="9.7109375" style="64" customWidth="1"/>
    <col min="4616" max="4616" width="10.28515625" style="64" customWidth="1"/>
    <col min="4617" max="4617" width="9.140625" style="64" customWidth="1"/>
    <col min="4618" max="4618" width="9.5703125" style="64" customWidth="1"/>
    <col min="4619" max="4619" width="11.5703125" style="64" customWidth="1"/>
    <col min="4620" max="4620" width="10.7109375" style="64" customWidth="1"/>
    <col min="4621" max="4621" width="9.42578125" style="64" customWidth="1"/>
    <col min="4622" max="4626" width="0" style="64" hidden="1" customWidth="1"/>
    <col min="4627" max="4628" width="9.140625" style="64"/>
    <col min="4629" max="4630" width="11.140625" style="64" customWidth="1"/>
    <col min="4631" max="4864" width="9.140625" style="64"/>
    <col min="4865" max="4865" width="5" style="64" customWidth="1"/>
    <col min="4866" max="4866" width="63.42578125" style="64" customWidth="1"/>
    <col min="4867" max="4867" width="14.140625" style="64" customWidth="1"/>
    <col min="4868" max="4868" width="9.140625" style="64" customWidth="1"/>
    <col min="4869" max="4869" width="9.42578125" style="64" customWidth="1"/>
    <col min="4870" max="4870" width="10.28515625" style="64" customWidth="1"/>
    <col min="4871" max="4871" width="9.7109375" style="64" customWidth="1"/>
    <col min="4872" max="4872" width="10.28515625" style="64" customWidth="1"/>
    <col min="4873" max="4873" width="9.140625" style="64" customWidth="1"/>
    <col min="4874" max="4874" width="9.5703125" style="64" customWidth="1"/>
    <col min="4875" max="4875" width="11.5703125" style="64" customWidth="1"/>
    <col min="4876" max="4876" width="10.7109375" style="64" customWidth="1"/>
    <col min="4877" max="4877" width="9.42578125" style="64" customWidth="1"/>
    <col min="4878" max="4882" width="0" style="64" hidden="1" customWidth="1"/>
    <col min="4883" max="4884" width="9.140625" style="64"/>
    <col min="4885" max="4886" width="11.140625" style="64" customWidth="1"/>
    <col min="4887" max="5120" width="9.140625" style="64"/>
    <col min="5121" max="5121" width="5" style="64" customWidth="1"/>
    <col min="5122" max="5122" width="63.42578125" style="64" customWidth="1"/>
    <col min="5123" max="5123" width="14.140625" style="64" customWidth="1"/>
    <col min="5124" max="5124" width="9.140625" style="64" customWidth="1"/>
    <col min="5125" max="5125" width="9.42578125" style="64" customWidth="1"/>
    <col min="5126" max="5126" width="10.28515625" style="64" customWidth="1"/>
    <col min="5127" max="5127" width="9.7109375" style="64" customWidth="1"/>
    <col min="5128" max="5128" width="10.28515625" style="64" customWidth="1"/>
    <col min="5129" max="5129" width="9.140625" style="64" customWidth="1"/>
    <col min="5130" max="5130" width="9.5703125" style="64" customWidth="1"/>
    <col min="5131" max="5131" width="11.5703125" style="64" customWidth="1"/>
    <col min="5132" max="5132" width="10.7109375" style="64" customWidth="1"/>
    <col min="5133" max="5133" width="9.42578125" style="64" customWidth="1"/>
    <col min="5134" max="5138" width="0" style="64" hidden="1" customWidth="1"/>
    <col min="5139" max="5140" width="9.140625" style="64"/>
    <col min="5141" max="5142" width="11.140625" style="64" customWidth="1"/>
    <col min="5143" max="5376" width="9.140625" style="64"/>
    <col min="5377" max="5377" width="5" style="64" customWidth="1"/>
    <col min="5378" max="5378" width="63.42578125" style="64" customWidth="1"/>
    <col min="5379" max="5379" width="14.140625" style="64" customWidth="1"/>
    <col min="5380" max="5380" width="9.140625" style="64" customWidth="1"/>
    <col min="5381" max="5381" width="9.42578125" style="64" customWidth="1"/>
    <col min="5382" max="5382" width="10.28515625" style="64" customWidth="1"/>
    <col min="5383" max="5383" width="9.7109375" style="64" customWidth="1"/>
    <col min="5384" max="5384" width="10.28515625" style="64" customWidth="1"/>
    <col min="5385" max="5385" width="9.140625" style="64" customWidth="1"/>
    <col min="5386" max="5386" width="9.5703125" style="64" customWidth="1"/>
    <col min="5387" max="5387" width="11.5703125" style="64" customWidth="1"/>
    <col min="5388" max="5388" width="10.7109375" style="64" customWidth="1"/>
    <col min="5389" max="5389" width="9.42578125" style="64" customWidth="1"/>
    <col min="5390" max="5394" width="0" style="64" hidden="1" customWidth="1"/>
    <col min="5395" max="5396" width="9.140625" style="64"/>
    <col min="5397" max="5398" width="11.140625" style="64" customWidth="1"/>
    <col min="5399" max="5632" width="9.140625" style="64"/>
    <col min="5633" max="5633" width="5" style="64" customWidth="1"/>
    <col min="5634" max="5634" width="63.42578125" style="64" customWidth="1"/>
    <col min="5635" max="5635" width="14.140625" style="64" customWidth="1"/>
    <col min="5636" max="5636" width="9.140625" style="64" customWidth="1"/>
    <col min="5637" max="5637" width="9.42578125" style="64" customWidth="1"/>
    <col min="5638" max="5638" width="10.28515625" style="64" customWidth="1"/>
    <col min="5639" max="5639" width="9.7109375" style="64" customWidth="1"/>
    <col min="5640" max="5640" width="10.28515625" style="64" customWidth="1"/>
    <col min="5641" max="5641" width="9.140625" style="64" customWidth="1"/>
    <col min="5642" max="5642" width="9.5703125" style="64" customWidth="1"/>
    <col min="5643" max="5643" width="11.5703125" style="64" customWidth="1"/>
    <col min="5644" max="5644" width="10.7109375" style="64" customWidth="1"/>
    <col min="5645" max="5645" width="9.42578125" style="64" customWidth="1"/>
    <col min="5646" max="5650" width="0" style="64" hidden="1" customWidth="1"/>
    <col min="5651" max="5652" width="9.140625" style="64"/>
    <col min="5653" max="5654" width="11.140625" style="64" customWidth="1"/>
    <col min="5655" max="5888" width="9.140625" style="64"/>
    <col min="5889" max="5889" width="5" style="64" customWidth="1"/>
    <col min="5890" max="5890" width="63.42578125" style="64" customWidth="1"/>
    <col min="5891" max="5891" width="14.140625" style="64" customWidth="1"/>
    <col min="5892" max="5892" width="9.140625" style="64" customWidth="1"/>
    <col min="5893" max="5893" width="9.42578125" style="64" customWidth="1"/>
    <col min="5894" max="5894" width="10.28515625" style="64" customWidth="1"/>
    <col min="5895" max="5895" width="9.7109375" style="64" customWidth="1"/>
    <col min="5896" max="5896" width="10.28515625" style="64" customWidth="1"/>
    <col min="5897" max="5897" width="9.140625" style="64" customWidth="1"/>
    <col min="5898" max="5898" width="9.5703125" style="64" customWidth="1"/>
    <col min="5899" max="5899" width="11.5703125" style="64" customWidth="1"/>
    <col min="5900" max="5900" width="10.7109375" style="64" customWidth="1"/>
    <col min="5901" max="5901" width="9.42578125" style="64" customWidth="1"/>
    <col min="5902" max="5906" width="0" style="64" hidden="1" customWidth="1"/>
    <col min="5907" max="5908" width="9.140625" style="64"/>
    <col min="5909" max="5910" width="11.140625" style="64" customWidth="1"/>
    <col min="5911" max="6144" width="9.140625" style="64"/>
    <col min="6145" max="6145" width="5" style="64" customWidth="1"/>
    <col min="6146" max="6146" width="63.42578125" style="64" customWidth="1"/>
    <col min="6147" max="6147" width="14.140625" style="64" customWidth="1"/>
    <col min="6148" max="6148" width="9.140625" style="64" customWidth="1"/>
    <col min="6149" max="6149" width="9.42578125" style="64" customWidth="1"/>
    <col min="6150" max="6150" width="10.28515625" style="64" customWidth="1"/>
    <col min="6151" max="6151" width="9.7109375" style="64" customWidth="1"/>
    <col min="6152" max="6152" width="10.28515625" style="64" customWidth="1"/>
    <col min="6153" max="6153" width="9.140625" style="64" customWidth="1"/>
    <col min="6154" max="6154" width="9.5703125" style="64" customWidth="1"/>
    <col min="6155" max="6155" width="11.5703125" style="64" customWidth="1"/>
    <col min="6156" max="6156" width="10.7109375" style="64" customWidth="1"/>
    <col min="6157" max="6157" width="9.42578125" style="64" customWidth="1"/>
    <col min="6158" max="6162" width="0" style="64" hidden="1" customWidth="1"/>
    <col min="6163" max="6164" width="9.140625" style="64"/>
    <col min="6165" max="6166" width="11.140625" style="64" customWidth="1"/>
    <col min="6167" max="6400" width="9.140625" style="64"/>
    <col min="6401" max="6401" width="5" style="64" customWidth="1"/>
    <col min="6402" max="6402" width="63.42578125" style="64" customWidth="1"/>
    <col min="6403" max="6403" width="14.140625" style="64" customWidth="1"/>
    <col min="6404" max="6404" width="9.140625" style="64" customWidth="1"/>
    <col min="6405" max="6405" width="9.42578125" style="64" customWidth="1"/>
    <col min="6406" max="6406" width="10.28515625" style="64" customWidth="1"/>
    <col min="6407" max="6407" width="9.7109375" style="64" customWidth="1"/>
    <col min="6408" max="6408" width="10.28515625" style="64" customWidth="1"/>
    <col min="6409" max="6409" width="9.140625" style="64" customWidth="1"/>
    <col min="6410" max="6410" width="9.5703125" style="64" customWidth="1"/>
    <col min="6411" max="6411" width="11.5703125" style="64" customWidth="1"/>
    <col min="6412" max="6412" width="10.7109375" style="64" customWidth="1"/>
    <col min="6413" max="6413" width="9.42578125" style="64" customWidth="1"/>
    <col min="6414" max="6418" width="0" style="64" hidden="1" customWidth="1"/>
    <col min="6419" max="6420" width="9.140625" style="64"/>
    <col min="6421" max="6422" width="11.140625" style="64" customWidth="1"/>
    <col min="6423" max="6656" width="9.140625" style="64"/>
    <col min="6657" max="6657" width="5" style="64" customWidth="1"/>
    <col min="6658" max="6658" width="63.42578125" style="64" customWidth="1"/>
    <col min="6659" max="6659" width="14.140625" style="64" customWidth="1"/>
    <col min="6660" max="6660" width="9.140625" style="64" customWidth="1"/>
    <col min="6661" max="6661" width="9.42578125" style="64" customWidth="1"/>
    <col min="6662" max="6662" width="10.28515625" style="64" customWidth="1"/>
    <col min="6663" max="6663" width="9.7109375" style="64" customWidth="1"/>
    <col min="6664" max="6664" width="10.28515625" style="64" customWidth="1"/>
    <col min="6665" max="6665" width="9.140625" style="64" customWidth="1"/>
    <col min="6666" max="6666" width="9.5703125" style="64" customWidth="1"/>
    <col min="6667" max="6667" width="11.5703125" style="64" customWidth="1"/>
    <col min="6668" max="6668" width="10.7109375" style="64" customWidth="1"/>
    <col min="6669" max="6669" width="9.42578125" style="64" customWidth="1"/>
    <col min="6670" max="6674" width="0" style="64" hidden="1" customWidth="1"/>
    <col min="6675" max="6676" width="9.140625" style="64"/>
    <col min="6677" max="6678" width="11.140625" style="64" customWidth="1"/>
    <col min="6679" max="6912" width="9.140625" style="64"/>
    <col min="6913" max="6913" width="5" style="64" customWidth="1"/>
    <col min="6914" max="6914" width="63.42578125" style="64" customWidth="1"/>
    <col min="6915" max="6915" width="14.140625" style="64" customWidth="1"/>
    <col min="6916" max="6916" width="9.140625" style="64" customWidth="1"/>
    <col min="6917" max="6917" width="9.42578125" style="64" customWidth="1"/>
    <col min="6918" max="6918" width="10.28515625" style="64" customWidth="1"/>
    <col min="6919" max="6919" width="9.7109375" style="64" customWidth="1"/>
    <col min="6920" max="6920" width="10.28515625" style="64" customWidth="1"/>
    <col min="6921" max="6921" width="9.140625" style="64" customWidth="1"/>
    <col min="6922" max="6922" width="9.5703125" style="64" customWidth="1"/>
    <col min="6923" max="6923" width="11.5703125" style="64" customWidth="1"/>
    <col min="6924" max="6924" width="10.7109375" style="64" customWidth="1"/>
    <col min="6925" max="6925" width="9.42578125" style="64" customWidth="1"/>
    <col min="6926" max="6930" width="0" style="64" hidden="1" customWidth="1"/>
    <col min="6931" max="6932" width="9.140625" style="64"/>
    <col min="6933" max="6934" width="11.140625" style="64" customWidth="1"/>
    <col min="6935" max="7168" width="9.140625" style="64"/>
    <col min="7169" max="7169" width="5" style="64" customWidth="1"/>
    <col min="7170" max="7170" width="63.42578125" style="64" customWidth="1"/>
    <col min="7171" max="7171" width="14.140625" style="64" customWidth="1"/>
    <col min="7172" max="7172" width="9.140625" style="64" customWidth="1"/>
    <col min="7173" max="7173" width="9.42578125" style="64" customWidth="1"/>
    <col min="7174" max="7174" width="10.28515625" style="64" customWidth="1"/>
    <col min="7175" max="7175" width="9.7109375" style="64" customWidth="1"/>
    <col min="7176" max="7176" width="10.28515625" style="64" customWidth="1"/>
    <col min="7177" max="7177" width="9.140625" style="64" customWidth="1"/>
    <col min="7178" max="7178" width="9.5703125" style="64" customWidth="1"/>
    <col min="7179" max="7179" width="11.5703125" style="64" customWidth="1"/>
    <col min="7180" max="7180" width="10.7109375" style="64" customWidth="1"/>
    <col min="7181" max="7181" width="9.42578125" style="64" customWidth="1"/>
    <col min="7182" max="7186" width="0" style="64" hidden="1" customWidth="1"/>
    <col min="7187" max="7188" width="9.140625" style="64"/>
    <col min="7189" max="7190" width="11.140625" style="64" customWidth="1"/>
    <col min="7191" max="7424" width="9.140625" style="64"/>
    <col min="7425" max="7425" width="5" style="64" customWidth="1"/>
    <col min="7426" max="7426" width="63.42578125" style="64" customWidth="1"/>
    <col min="7427" max="7427" width="14.140625" style="64" customWidth="1"/>
    <col min="7428" max="7428" width="9.140625" style="64" customWidth="1"/>
    <col min="7429" max="7429" width="9.42578125" style="64" customWidth="1"/>
    <col min="7430" max="7430" width="10.28515625" style="64" customWidth="1"/>
    <col min="7431" max="7431" width="9.7109375" style="64" customWidth="1"/>
    <col min="7432" max="7432" width="10.28515625" style="64" customWidth="1"/>
    <col min="7433" max="7433" width="9.140625" style="64" customWidth="1"/>
    <col min="7434" max="7434" width="9.5703125" style="64" customWidth="1"/>
    <col min="7435" max="7435" width="11.5703125" style="64" customWidth="1"/>
    <col min="7436" max="7436" width="10.7109375" style="64" customWidth="1"/>
    <col min="7437" max="7437" width="9.42578125" style="64" customWidth="1"/>
    <col min="7438" max="7442" width="0" style="64" hidden="1" customWidth="1"/>
    <col min="7443" max="7444" width="9.140625" style="64"/>
    <col min="7445" max="7446" width="11.140625" style="64" customWidth="1"/>
    <col min="7447" max="7680" width="9.140625" style="64"/>
    <col min="7681" max="7681" width="5" style="64" customWidth="1"/>
    <col min="7682" max="7682" width="63.42578125" style="64" customWidth="1"/>
    <col min="7683" max="7683" width="14.140625" style="64" customWidth="1"/>
    <col min="7684" max="7684" width="9.140625" style="64" customWidth="1"/>
    <col min="7685" max="7685" width="9.42578125" style="64" customWidth="1"/>
    <col min="7686" max="7686" width="10.28515625" style="64" customWidth="1"/>
    <col min="7687" max="7687" width="9.7109375" style="64" customWidth="1"/>
    <col min="7688" max="7688" width="10.28515625" style="64" customWidth="1"/>
    <col min="7689" max="7689" width="9.140625" style="64" customWidth="1"/>
    <col min="7690" max="7690" width="9.5703125" style="64" customWidth="1"/>
    <col min="7691" max="7691" width="11.5703125" style="64" customWidth="1"/>
    <col min="7692" max="7692" width="10.7109375" style="64" customWidth="1"/>
    <col min="7693" max="7693" width="9.42578125" style="64" customWidth="1"/>
    <col min="7694" max="7698" width="0" style="64" hidden="1" customWidth="1"/>
    <col min="7699" max="7700" width="9.140625" style="64"/>
    <col min="7701" max="7702" width="11.140625" style="64" customWidth="1"/>
    <col min="7703" max="7936" width="9.140625" style="64"/>
    <col min="7937" max="7937" width="5" style="64" customWidth="1"/>
    <col min="7938" max="7938" width="63.42578125" style="64" customWidth="1"/>
    <col min="7939" max="7939" width="14.140625" style="64" customWidth="1"/>
    <col min="7940" max="7940" width="9.140625" style="64" customWidth="1"/>
    <col min="7941" max="7941" width="9.42578125" style="64" customWidth="1"/>
    <col min="7942" max="7942" width="10.28515625" style="64" customWidth="1"/>
    <col min="7943" max="7943" width="9.7109375" style="64" customWidth="1"/>
    <col min="7944" max="7944" width="10.28515625" style="64" customWidth="1"/>
    <col min="7945" max="7945" width="9.140625" style="64" customWidth="1"/>
    <col min="7946" max="7946" width="9.5703125" style="64" customWidth="1"/>
    <col min="7947" max="7947" width="11.5703125" style="64" customWidth="1"/>
    <col min="7948" max="7948" width="10.7109375" style="64" customWidth="1"/>
    <col min="7949" max="7949" width="9.42578125" style="64" customWidth="1"/>
    <col min="7950" max="7954" width="0" style="64" hidden="1" customWidth="1"/>
    <col min="7955" max="7956" width="9.140625" style="64"/>
    <col min="7957" max="7958" width="11.140625" style="64" customWidth="1"/>
    <col min="7959" max="8192" width="9.140625" style="64"/>
    <col min="8193" max="8193" width="5" style="64" customWidth="1"/>
    <col min="8194" max="8194" width="63.42578125" style="64" customWidth="1"/>
    <col min="8195" max="8195" width="14.140625" style="64" customWidth="1"/>
    <col min="8196" max="8196" width="9.140625" style="64" customWidth="1"/>
    <col min="8197" max="8197" width="9.42578125" style="64" customWidth="1"/>
    <col min="8198" max="8198" width="10.28515625" style="64" customWidth="1"/>
    <col min="8199" max="8199" width="9.7109375" style="64" customWidth="1"/>
    <col min="8200" max="8200" width="10.28515625" style="64" customWidth="1"/>
    <col min="8201" max="8201" width="9.140625" style="64" customWidth="1"/>
    <col min="8202" max="8202" width="9.5703125" style="64" customWidth="1"/>
    <col min="8203" max="8203" width="11.5703125" style="64" customWidth="1"/>
    <col min="8204" max="8204" width="10.7109375" style="64" customWidth="1"/>
    <col min="8205" max="8205" width="9.42578125" style="64" customWidth="1"/>
    <col min="8206" max="8210" width="0" style="64" hidden="1" customWidth="1"/>
    <col min="8211" max="8212" width="9.140625" style="64"/>
    <col min="8213" max="8214" width="11.140625" style="64" customWidth="1"/>
    <col min="8215" max="8448" width="9.140625" style="64"/>
    <col min="8449" max="8449" width="5" style="64" customWidth="1"/>
    <col min="8450" max="8450" width="63.42578125" style="64" customWidth="1"/>
    <col min="8451" max="8451" width="14.140625" style="64" customWidth="1"/>
    <col min="8452" max="8452" width="9.140625" style="64" customWidth="1"/>
    <col min="8453" max="8453" width="9.42578125" style="64" customWidth="1"/>
    <col min="8454" max="8454" width="10.28515625" style="64" customWidth="1"/>
    <col min="8455" max="8455" width="9.7109375" style="64" customWidth="1"/>
    <col min="8456" max="8456" width="10.28515625" style="64" customWidth="1"/>
    <col min="8457" max="8457" width="9.140625" style="64" customWidth="1"/>
    <col min="8458" max="8458" width="9.5703125" style="64" customWidth="1"/>
    <col min="8459" max="8459" width="11.5703125" style="64" customWidth="1"/>
    <col min="8460" max="8460" width="10.7109375" style="64" customWidth="1"/>
    <col min="8461" max="8461" width="9.42578125" style="64" customWidth="1"/>
    <col min="8462" max="8466" width="0" style="64" hidden="1" customWidth="1"/>
    <col min="8467" max="8468" width="9.140625" style="64"/>
    <col min="8469" max="8470" width="11.140625" style="64" customWidth="1"/>
    <col min="8471" max="8704" width="9.140625" style="64"/>
    <col min="8705" max="8705" width="5" style="64" customWidth="1"/>
    <col min="8706" max="8706" width="63.42578125" style="64" customWidth="1"/>
    <col min="8707" max="8707" width="14.140625" style="64" customWidth="1"/>
    <col min="8708" max="8708" width="9.140625" style="64" customWidth="1"/>
    <col min="8709" max="8709" width="9.42578125" style="64" customWidth="1"/>
    <col min="8710" max="8710" width="10.28515625" style="64" customWidth="1"/>
    <col min="8711" max="8711" width="9.7109375" style="64" customWidth="1"/>
    <col min="8712" max="8712" width="10.28515625" style="64" customWidth="1"/>
    <col min="8713" max="8713" width="9.140625" style="64" customWidth="1"/>
    <col min="8714" max="8714" width="9.5703125" style="64" customWidth="1"/>
    <col min="8715" max="8715" width="11.5703125" style="64" customWidth="1"/>
    <col min="8716" max="8716" width="10.7109375" style="64" customWidth="1"/>
    <col min="8717" max="8717" width="9.42578125" style="64" customWidth="1"/>
    <col min="8718" max="8722" width="0" style="64" hidden="1" customWidth="1"/>
    <col min="8723" max="8724" width="9.140625" style="64"/>
    <col min="8725" max="8726" width="11.140625" style="64" customWidth="1"/>
    <col min="8727" max="8960" width="9.140625" style="64"/>
    <col min="8961" max="8961" width="5" style="64" customWidth="1"/>
    <col min="8962" max="8962" width="63.42578125" style="64" customWidth="1"/>
    <col min="8963" max="8963" width="14.140625" style="64" customWidth="1"/>
    <col min="8964" max="8964" width="9.140625" style="64" customWidth="1"/>
    <col min="8965" max="8965" width="9.42578125" style="64" customWidth="1"/>
    <col min="8966" max="8966" width="10.28515625" style="64" customWidth="1"/>
    <col min="8967" max="8967" width="9.7109375" style="64" customWidth="1"/>
    <col min="8968" max="8968" width="10.28515625" style="64" customWidth="1"/>
    <col min="8969" max="8969" width="9.140625" style="64" customWidth="1"/>
    <col min="8970" max="8970" width="9.5703125" style="64" customWidth="1"/>
    <col min="8971" max="8971" width="11.5703125" style="64" customWidth="1"/>
    <col min="8972" max="8972" width="10.7109375" style="64" customWidth="1"/>
    <col min="8973" max="8973" width="9.42578125" style="64" customWidth="1"/>
    <col min="8974" max="8978" width="0" style="64" hidden="1" customWidth="1"/>
    <col min="8979" max="8980" width="9.140625" style="64"/>
    <col min="8981" max="8982" width="11.140625" style="64" customWidth="1"/>
    <col min="8983" max="9216" width="9.140625" style="64"/>
    <col min="9217" max="9217" width="5" style="64" customWidth="1"/>
    <col min="9218" max="9218" width="63.42578125" style="64" customWidth="1"/>
    <col min="9219" max="9219" width="14.140625" style="64" customWidth="1"/>
    <col min="9220" max="9220" width="9.140625" style="64" customWidth="1"/>
    <col min="9221" max="9221" width="9.42578125" style="64" customWidth="1"/>
    <col min="9222" max="9222" width="10.28515625" style="64" customWidth="1"/>
    <col min="9223" max="9223" width="9.7109375" style="64" customWidth="1"/>
    <col min="9224" max="9224" width="10.28515625" style="64" customWidth="1"/>
    <col min="9225" max="9225" width="9.140625" style="64" customWidth="1"/>
    <col min="9226" max="9226" width="9.5703125" style="64" customWidth="1"/>
    <col min="9227" max="9227" width="11.5703125" style="64" customWidth="1"/>
    <col min="9228" max="9228" width="10.7109375" style="64" customWidth="1"/>
    <col min="9229" max="9229" width="9.42578125" style="64" customWidth="1"/>
    <col min="9230" max="9234" width="0" style="64" hidden="1" customWidth="1"/>
    <col min="9235" max="9236" width="9.140625" style="64"/>
    <col min="9237" max="9238" width="11.140625" style="64" customWidth="1"/>
    <col min="9239" max="9472" width="9.140625" style="64"/>
    <col min="9473" max="9473" width="5" style="64" customWidth="1"/>
    <col min="9474" max="9474" width="63.42578125" style="64" customWidth="1"/>
    <col min="9475" max="9475" width="14.140625" style="64" customWidth="1"/>
    <col min="9476" max="9476" width="9.140625" style="64" customWidth="1"/>
    <col min="9477" max="9477" width="9.42578125" style="64" customWidth="1"/>
    <col min="9478" max="9478" width="10.28515625" style="64" customWidth="1"/>
    <col min="9479" max="9479" width="9.7109375" style="64" customWidth="1"/>
    <col min="9480" max="9480" width="10.28515625" style="64" customWidth="1"/>
    <col min="9481" max="9481" width="9.140625" style="64" customWidth="1"/>
    <col min="9482" max="9482" width="9.5703125" style="64" customWidth="1"/>
    <col min="9483" max="9483" width="11.5703125" style="64" customWidth="1"/>
    <col min="9484" max="9484" width="10.7109375" style="64" customWidth="1"/>
    <col min="9485" max="9485" width="9.42578125" style="64" customWidth="1"/>
    <col min="9486" max="9490" width="0" style="64" hidden="1" customWidth="1"/>
    <col min="9491" max="9492" width="9.140625" style="64"/>
    <col min="9493" max="9494" width="11.140625" style="64" customWidth="1"/>
    <col min="9495" max="9728" width="9.140625" style="64"/>
    <col min="9729" max="9729" width="5" style="64" customWidth="1"/>
    <col min="9730" max="9730" width="63.42578125" style="64" customWidth="1"/>
    <col min="9731" max="9731" width="14.140625" style="64" customWidth="1"/>
    <col min="9732" max="9732" width="9.140625" style="64" customWidth="1"/>
    <col min="9733" max="9733" width="9.42578125" style="64" customWidth="1"/>
    <col min="9734" max="9734" width="10.28515625" style="64" customWidth="1"/>
    <col min="9735" max="9735" width="9.7109375" style="64" customWidth="1"/>
    <col min="9736" max="9736" width="10.28515625" style="64" customWidth="1"/>
    <col min="9737" max="9737" width="9.140625" style="64" customWidth="1"/>
    <col min="9738" max="9738" width="9.5703125" style="64" customWidth="1"/>
    <col min="9739" max="9739" width="11.5703125" style="64" customWidth="1"/>
    <col min="9740" max="9740" width="10.7109375" style="64" customWidth="1"/>
    <col min="9741" max="9741" width="9.42578125" style="64" customWidth="1"/>
    <col min="9742" max="9746" width="0" style="64" hidden="1" customWidth="1"/>
    <col min="9747" max="9748" width="9.140625" style="64"/>
    <col min="9749" max="9750" width="11.140625" style="64" customWidth="1"/>
    <col min="9751" max="9984" width="9.140625" style="64"/>
    <col min="9985" max="9985" width="5" style="64" customWidth="1"/>
    <col min="9986" max="9986" width="63.42578125" style="64" customWidth="1"/>
    <col min="9987" max="9987" width="14.140625" style="64" customWidth="1"/>
    <col min="9988" max="9988" width="9.140625" style="64" customWidth="1"/>
    <col min="9989" max="9989" width="9.42578125" style="64" customWidth="1"/>
    <col min="9990" max="9990" width="10.28515625" style="64" customWidth="1"/>
    <col min="9991" max="9991" width="9.7109375" style="64" customWidth="1"/>
    <col min="9992" max="9992" width="10.28515625" style="64" customWidth="1"/>
    <col min="9993" max="9993" width="9.140625" style="64" customWidth="1"/>
    <col min="9994" max="9994" width="9.5703125" style="64" customWidth="1"/>
    <col min="9995" max="9995" width="11.5703125" style="64" customWidth="1"/>
    <col min="9996" max="9996" width="10.7109375" style="64" customWidth="1"/>
    <col min="9997" max="9997" width="9.42578125" style="64" customWidth="1"/>
    <col min="9998" max="10002" width="0" style="64" hidden="1" customWidth="1"/>
    <col min="10003" max="10004" width="9.140625" style="64"/>
    <col min="10005" max="10006" width="11.140625" style="64" customWidth="1"/>
    <col min="10007" max="10240" width="9.140625" style="64"/>
    <col min="10241" max="10241" width="5" style="64" customWidth="1"/>
    <col min="10242" max="10242" width="63.42578125" style="64" customWidth="1"/>
    <col min="10243" max="10243" width="14.140625" style="64" customWidth="1"/>
    <col min="10244" max="10244" width="9.140625" style="64" customWidth="1"/>
    <col min="10245" max="10245" width="9.42578125" style="64" customWidth="1"/>
    <col min="10246" max="10246" width="10.28515625" style="64" customWidth="1"/>
    <col min="10247" max="10247" width="9.7109375" style="64" customWidth="1"/>
    <col min="10248" max="10248" width="10.28515625" style="64" customWidth="1"/>
    <col min="10249" max="10249" width="9.140625" style="64" customWidth="1"/>
    <col min="10250" max="10250" width="9.5703125" style="64" customWidth="1"/>
    <col min="10251" max="10251" width="11.5703125" style="64" customWidth="1"/>
    <col min="10252" max="10252" width="10.7109375" style="64" customWidth="1"/>
    <col min="10253" max="10253" width="9.42578125" style="64" customWidth="1"/>
    <col min="10254" max="10258" width="0" style="64" hidden="1" customWidth="1"/>
    <col min="10259" max="10260" width="9.140625" style="64"/>
    <col min="10261" max="10262" width="11.140625" style="64" customWidth="1"/>
    <col min="10263" max="10496" width="9.140625" style="64"/>
    <col min="10497" max="10497" width="5" style="64" customWidth="1"/>
    <col min="10498" max="10498" width="63.42578125" style="64" customWidth="1"/>
    <col min="10499" max="10499" width="14.140625" style="64" customWidth="1"/>
    <col min="10500" max="10500" width="9.140625" style="64" customWidth="1"/>
    <col min="10501" max="10501" width="9.42578125" style="64" customWidth="1"/>
    <col min="10502" max="10502" width="10.28515625" style="64" customWidth="1"/>
    <col min="10503" max="10503" width="9.7109375" style="64" customWidth="1"/>
    <col min="10504" max="10504" width="10.28515625" style="64" customWidth="1"/>
    <col min="10505" max="10505" width="9.140625" style="64" customWidth="1"/>
    <col min="10506" max="10506" width="9.5703125" style="64" customWidth="1"/>
    <col min="10507" max="10507" width="11.5703125" style="64" customWidth="1"/>
    <col min="10508" max="10508" width="10.7109375" style="64" customWidth="1"/>
    <col min="10509" max="10509" width="9.42578125" style="64" customWidth="1"/>
    <col min="10510" max="10514" width="0" style="64" hidden="1" customWidth="1"/>
    <col min="10515" max="10516" width="9.140625" style="64"/>
    <col min="10517" max="10518" width="11.140625" style="64" customWidth="1"/>
    <col min="10519" max="10752" width="9.140625" style="64"/>
    <col min="10753" max="10753" width="5" style="64" customWidth="1"/>
    <col min="10754" max="10754" width="63.42578125" style="64" customWidth="1"/>
    <col min="10755" max="10755" width="14.140625" style="64" customWidth="1"/>
    <col min="10756" max="10756" width="9.140625" style="64" customWidth="1"/>
    <col min="10757" max="10757" width="9.42578125" style="64" customWidth="1"/>
    <col min="10758" max="10758" width="10.28515625" style="64" customWidth="1"/>
    <col min="10759" max="10759" width="9.7109375" style="64" customWidth="1"/>
    <col min="10760" max="10760" width="10.28515625" style="64" customWidth="1"/>
    <col min="10761" max="10761" width="9.140625" style="64" customWidth="1"/>
    <col min="10762" max="10762" width="9.5703125" style="64" customWidth="1"/>
    <col min="10763" max="10763" width="11.5703125" style="64" customWidth="1"/>
    <col min="10764" max="10764" width="10.7109375" style="64" customWidth="1"/>
    <col min="10765" max="10765" width="9.42578125" style="64" customWidth="1"/>
    <col min="10766" max="10770" width="0" style="64" hidden="1" customWidth="1"/>
    <col min="10771" max="10772" width="9.140625" style="64"/>
    <col min="10773" max="10774" width="11.140625" style="64" customWidth="1"/>
    <col min="10775" max="11008" width="9.140625" style="64"/>
    <col min="11009" max="11009" width="5" style="64" customWidth="1"/>
    <col min="11010" max="11010" width="63.42578125" style="64" customWidth="1"/>
    <col min="11011" max="11011" width="14.140625" style="64" customWidth="1"/>
    <col min="11012" max="11012" width="9.140625" style="64" customWidth="1"/>
    <col min="11013" max="11013" width="9.42578125" style="64" customWidth="1"/>
    <col min="11014" max="11014" width="10.28515625" style="64" customWidth="1"/>
    <col min="11015" max="11015" width="9.7109375" style="64" customWidth="1"/>
    <col min="11016" max="11016" width="10.28515625" style="64" customWidth="1"/>
    <col min="11017" max="11017" width="9.140625" style="64" customWidth="1"/>
    <col min="11018" max="11018" width="9.5703125" style="64" customWidth="1"/>
    <col min="11019" max="11019" width="11.5703125" style="64" customWidth="1"/>
    <col min="11020" max="11020" width="10.7109375" style="64" customWidth="1"/>
    <col min="11021" max="11021" width="9.42578125" style="64" customWidth="1"/>
    <col min="11022" max="11026" width="0" style="64" hidden="1" customWidth="1"/>
    <col min="11027" max="11028" width="9.140625" style="64"/>
    <col min="11029" max="11030" width="11.140625" style="64" customWidth="1"/>
    <col min="11031" max="11264" width="9.140625" style="64"/>
    <col min="11265" max="11265" width="5" style="64" customWidth="1"/>
    <col min="11266" max="11266" width="63.42578125" style="64" customWidth="1"/>
    <col min="11267" max="11267" width="14.140625" style="64" customWidth="1"/>
    <col min="11268" max="11268" width="9.140625" style="64" customWidth="1"/>
    <col min="11269" max="11269" width="9.42578125" style="64" customWidth="1"/>
    <col min="11270" max="11270" width="10.28515625" style="64" customWidth="1"/>
    <col min="11271" max="11271" width="9.7109375" style="64" customWidth="1"/>
    <col min="11272" max="11272" width="10.28515625" style="64" customWidth="1"/>
    <col min="11273" max="11273" width="9.140625" style="64" customWidth="1"/>
    <col min="11274" max="11274" width="9.5703125" style="64" customWidth="1"/>
    <col min="11275" max="11275" width="11.5703125" style="64" customWidth="1"/>
    <col min="11276" max="11276" width="10.7109375" style="64" customWidth="1"/>
    <col min="11277" max="11277" width="9.42578125" style="64" customWidth="1"/>
    <col min="11278" max="11282" width="0" style="64" hidden="1" customWidth="1"/>
    <col min="11283" max="11284" width="9.140625" style="64"/>
    <col min="11285" max="11286" width="11.140625" style="64" customWidth="1"/>
    <col min="11287" max="11520" width="9.140625" style="64"/>
    <col min="11521" max="11521" width="5" style="64" customWidth="1"/>
    <col min="11522" max="11522" width="63.42578125" style="64" customWidth="1"/>
    <col min="11523" max="11523" width="14.140625" style="64" customWidth="1"/>
    <col min="11524" max="11524" width="9.140625" style="64" customWidth="1"/>
    <col min="11525" max="11525" width="9.42578125" style="64" customWidth="1"/>
    <col min="11526" max="11526" width="10.28515625" style="64" customWidth="1"/>
    <col min="11527" max="11527" width="9.7109375" style="64" customWidth="1"/>
    <col min="11528" max="11528" width="10.28515625" style="64" customWidth="1"/>
    <col min="11529" max="11529" width="9.140625" style="64" customWidth="1"/>
    <col min="11530" max="11530" width="9.5703125" style="64" customWidth="1"/>
    <col min="11531" max="11531" width="11.5703125" style="64" customWidth="1"/>
    <col min="11532" max="11532" width="10.7109375" style="64" customWidth="1"/>
    <col min="11533" max="11533" width="9.42578125" style="64" customWidth="1"/>
    <col min="11534" max="11538" width="0" style="64" hidden="1" customWidth="1"/>
    <col min="11539" max="11540" width="9.140625" style="64"/>
    <col min="11541" max="11542" width="11.140625" style="64" customWidth="1"/>
    <col min="11543" max="11776" width="9.140625" style="64"/>
    <col min="11777" max="11777" width="5" style="64" customWidth="1"/>
    <col min="11778" max="11778" width="63.42578125" style="64" customWidth="1"/>
    <col min="11779" max="11779" width="14.140625" style="64" customWidth="1"/>
    <col min="11780" max="11780" width="9.140625" style="64" customWidth="1"/>
    <col min="11781" max="11781" width="9.42578125" style="64" customWidth="1"/>
    <col min="11782" max="11782" width="10.28515625" style="64" customWidth="1"/>
    <col min="11783" max="11783" width="9.7109375" style="64" customWidth="1"/>
    <col min="11784" max="11784" width="10.28515625" style="64" customWidth="1"/>
    <col min="11785" max="11785" width="9.140625" style="64" customWidth="1"/>
    <col min="11786" max="11786" width="9.5703125" style="64" customWidth="1"/>
    <col min="11787" max="11787" width="11.5703125" style="64" customWidth="1"/>
    <col min="11788" max="11788" width="10.7109375" style="64" customWidth="1"/>
    <col min="11789" max="11789" width="9.42578125" style="64" customWidth="1"/>
    <col min="11790" max="11794" width="0" style="64" hidden="1" customWidth="1"/>
    <col min="11795" max="11796" width="9.140625" style="64"/>
    <col min="11797" max="11798" width="11.140625" style="64" customWidth="1"/>
    <col min="11799" max="12032" width="9.140625" style="64"/>
    <col min="12033" max="12033" width="5" style="64" customWidth="1"/>
    <col min="12034" max="12034" width="63.42578125" style="64" customWidth="1"/>
    <col min="12035" max="12035" width="14.140625" style="64" customWidth="1"/>
    <col min="12036" max="12036" width="9.140625" style="64" customWidth="1"/>
    <col min="12037" max="12037" width="9.42578125" style="64" customWidth="1"/>
    <col min="12038" max="12038" width="10.28515625" style="64" customWidth="1"/>
    <col min="12039" max="12039" width="9.7109375" style="64" customWidth="1"/>
    <col min="12040" max="12040" width="10.28515625" style="64" customWidth="1"/>
    <col min="12041" max="12041" width="9.140625" style="64" customWidth="1"/>
    <col min="12042" max="12042" width="9.5703125" style="64" customWidth="1"/>
    <col min="12043" max="12043" width="11.5703125" style="64" customWidth="1"/>
    <col min="12044" max="12044" width="10.7109375" style="64" customWidth="1"/>
    <col min="12045" max="12045" width="9.42578125" style="64" customWidth="1"/>
    <col min="12046" max="12050" width="0" style="64" hidden="1" customWidth="1"/>
    <col min="12051" max="12052" width="9.140625" style="64"/>
    <col min="12053" max="12054" width="11.140625" style="64" customWidth="1"/>
    <col min="12055" max="12288" width="9.140625" style="64"/>
    <col min="12289" max="12289" width="5" style="64" customWidth="1"/>
    <col min="12290" max="12290" width="63.42578125" style="64" customWidth="1"/>
    <col min="12291" max="12291" width="14.140625" style="64" customWidth="1"/>
    <col min="12292" max="12292" width="9.140625" style="64" customWidth="1"/>
    <col min="12293" max="12293" width="9.42578125" style="64" customWidth="1"/>
    <col min="12294" max="12294" width="10.28515625" style="64" customWidth="1"/>
    <col min="12295" max="12295" width="9.7109375" style="64" customWidth="1"/>
    <col min="12296" max="12296" width="10.28515625" style="64" customWidth="1"/>
    <col min="12297" max="12297" width="9.140625" style="64" customWidth="1"/>
    <col min="12298" max="12298" width="9.5703125" style="64" customWidth="1"/>
    <col min="12299" max="12299" width="11.5703125" style="64" customWidth="1"/>
    <col min="12300" max="12300" width="10.7109375" style="64" customWidth="1"/>
    <col min="12301" max="12301" width="9.42578125" style="64" customWidth="1"/>
    <col min="12302" max="12306" width="0" style="64" hidden="1" customWidth="1"/>
    <col min="12307" max="12308" width="9.140625" style="64"/>
    <col min="12309" max="12310" width="11.140625" style="64" customWidth="1"/>
    <col min="12311" max="12544" width="9.140625" style="64"/>
    <col min="12545" max="12545" width="5" style="64" customWidth="1"/>
    <col min="12546" max="12546" width="63.42578125" style="64" customWidth="1"/>
    <col min="12547" max="12547" width="14.140625" style="64" customWidth="1"/>
    <col min="12548" max="12548" width="9.140625" style="64" customWidth="1"/>
    <col min="12549" max="12549" width="9.42578125" style="64" customWidth="1"/>
    <col min="12550" max="12550" width="10.28515625" style="64" customWidth="1"/>
    <col min="12551" max="12551" width="9.7109375" style="64" customWidth="1"/>
    <col min="12552" max="12552" width="10.28515625" style="64" customWidth="1"/>
    <col min="12553" max="12553" width="9.140625" style="64" customWidth="1"/>
    <col min="12554" max="12554" width="9.5703125" style="64" customWidth="1"/>
    <col min="12555" max="12555" width="11.5703125" style="64" customWidth="1"/>
    <col min="12556" max="12556" width="10.7109375" style="64" customWidth="1"/>
    <col min="12557" max="12557" width="9.42578125" style="64" customWidth="1"/>
    <col min="12558" max="12562" width="0" style="64" hidden="1" customWidth="1"/>
    <col min="12563" max="12564" width="9.140625" style="64"/>
    <col min="12565" max="12566" width="11.140625" style="64" customWidth="1"/>
    <col min="12567" max="12800" width="9.140625" style="64"/>
    <col min="12801" max="12801" width="5" style="64" customWidth="1"/>
    <col min="12802" max="12802" width="63.42578125" style="64" customWidth="1"/>
    <col min="12803" max="12803" width="14.140625" style="64" customWidth="1"/>
    <col min="12804" max="12804" width="9.140625" style="64" customWidth="1"/>
    <col min="12805" max="12805" width="9.42578125" style="64" customWidth="1"/>
    <col min="12806" max="12806" width="10.28515625" style="64" customWidth="1"/>
    <col min="12807" max="12807" width="9.7109375" style="64" customWidth="1"/>
    <col min="12808" max="12808" width="10.28515625" style="64" customWidth="1"/>
    <col min="12809" max="12809" width="9.140625" style="64" customWidth="1"/>
    <col min="12810" max="12810" width="9.5703125" style="64" customWidth="1"/>
    <col min="12811" max="12811" width="11.5703125" style="64" customWidth="1"/>
    <col min="12812" max="12812" width="10.7109375" style="64" customWidth="1"/>
    <col min="12813" max="12813" width="9.42578125" style="64" customWidth="1"/>
    <col min="12814" max="12818" width="0" style="64" hidden="1" customWidth="1"/>
    <col min="12819" max="12820" width="9.140625" style="64"/>
    <col min="12821" max="12822" width="11.140625" style="64" customWidth="1"/>
    <col min="12823" max="13056" width="9.140625" style="64"/>
    <col min="13057" max="13057" width="5" style="64" customWidth="1"/>
    <col min="13058" max="13058" width="63.42578125" style="64" customWidth="1"/>
    <col min="13059" max="13059" width="14.140625" style="64" customWidth="1"/>
    <col min="13060" max="13060" width="9.140625" style="64" customWidth="1"/>
    <col min="13061" max="13061" width="9.42578125" style="64" customWidth="1"/>
    <col min="13062" max="13062" width="10.28515625" style="64" customWidth="1"/>
    <col min="13063" max="13063" width="9.7109375" style="64" customWidth="1"/>
    <col min="13064" max="13064" width="10.28515625" style="64" customWidth="1"/>
    <col min="13065" max="13065" width="9.140625" style="64" customWidth="1"/>
    <col min="13066" max="13066" width="9.5703125" style="64" customWidth="1"/>
    <col min="13067" max="13067" width="11.5703125" style="64" customWidth="1"/>
    <col min="13068" max="13068" width="10.7109375" style="64" customWidth="1"/>
    <col min="13069" max="13069" width="9.42578125" style="64" customWidth="1"/>
    <col min="13070" max="13074" width="0" style="64" hidden="1" customWidth="1"/>
    <col min="13075" max="13076" width="9.140625" style="64"/>
    <col min="13077" max="13078" width="11.140625" style="64" customWidth="1"/>
    <col min="13079" max="13312" width="9.140625" style="64"/>
    <col min="13313" max="13313" width="5" style="64" customWidth="1"/>
    <col min="13314" max="13314" width="63.42578125" style="64" customWidth="1"/>
    <col min="13315" max="13315" width="14.140625" style="64" customWidth="1"/>
    <col min="13316" max="13316" width="9.140625" style="64" customWidth="1"/>
    <col min="13317" max="13317" width="9.42578125" style="64" customWidth="1"/>
    <col min="13318" max="13318" width="10.28515625" style="64" customWidth="1"/>
    <col min="13319" max="13319" width="9.7109375" style="64" customWidth="1"/>
    <col min="13320" max="13320" width="10.28515625" style="64" customWidth="1"/>
    <col min="13321" max="13321" width="9.140625" style="64" customWidth="1"/>
    <col min="13322" max="13322" width="9.5703125" style="64" customWidth="1"/>
    <col min="13323" max="13323" width="11.5703125" style="64" customWidth="1"/>
    <col min="13324" max="13324" width="10.7109375" style="64" customWidth="1"/>
    <col min="13325" max="13325" width="9.42578125" style="64" customWidth="1"/>
    <col min="13326" max="13330" width="0" style="64" hidden="1" customWidth="1"/>
    <col min="13331" max="13332" width="9.140625" style="64"/>
    <col min="13333" max="13334" width="11.140625" style="64" customWidth="1"/>
    <col min="13335" max="13568" width="9.140625" style="64"/>
    <col min="13569" max="13569" width="5" style="64" customWidth="1"/>
    <col min="13570" max="13570" width="63.42578125" style="64" customWidth="1"/>
    <col min="13571" max="13571" width="14.140625" style="64" customWidth="1"/>
    <col min="13572" max="13572" width="9.140625" style="64" customWidth="1"/>
    <col min="13573" max="13573" width="9.42578125" style="64" customWidth="1"/>
    <col min="13574" max="13574" width="10.28515625" style="64" customWidth="1"/>
    <col min="13575" max="13575" width="9.7109375" style="64" customWidth="1"/>
    <col min="13576" max="13576" width="10.28515625" style="64" customWidth="1"/>
    <col min="13577" max="13577" width="9.140625" style="64" customWidth="1"/>
    <col min="13578" max="13578" width="9.5703125" style="64" customWidth="1"/>
    <col min="13579" max="13579" width="11.5703125" style="64" customWidth="1"/>
    <col min="13580" max="13580" width="10.7109375" style="64" customWidth="1"/>
    <col min="13581" max="13581" width="9.42578125" style="64" customWidth="1"/>
    <col min="13582" max="13586" width="0" style="64" hidden="1" customWidth="1"/>
    <col min="13587" max="13588" width="9.140625" style="64"/>
    <col min="13589" max="13590" width="11.140625" style="64" customWidth="1"/>
    <col min="13591" max="13824" width="9.140625" style="64"/>
    <col min="13825" max="13825" width="5" style="64" customWidth="1"/>
    <col min="13826" max="13826" width="63.42578125" style="64" customWidth="1"/>
    <col min="13827" max="13827" width="14.140625" style="64" customWidth="1"/>
    <col min="13828" max="13828" width="9.140625" style="64" customWidth="1"/>
    <col min="13829" max="13829" width="9.42578125" style="64" customWidth="1"/>
    <col min="13830" max="13830" width="10.28515625" style="64" customWidth="1"/>
    <col min="13831" max="13831" width="9.7109375" style="64" customWidth="1"/>
    <col min="13832" max="13832" width="10.28515625" style="64" customWidth="1"/>
    <col min="13833" max="13833" width="9.140625" style="64" customWidth="1"/>
    <col min="13834" max="13834" width="9.5703125" style="64" customWidth="1"/>
    <col min="13835" max="13835" width="11.5703125" style="64" customWidth="1"/>
    <col min="13836" max="13836" width="10.7109375" style="64" customWidth="1"/>
    <col min="13837" max="13837" width="9.42578125" style="64" customWidth="1"/>
    <col min="13838" max="13842" width="0" style="64" hidden="1" customWidth="1"/>
    <col min="13843" max="13844" width="9.140625" style="64"/>
    <col min="13845" max="13846" width="11.140625" style="64" customWidth="1"/>
    <col min="13847" max="14080" width="9.140625" style="64"/>
    <col min="14081" max="14081" width="5" style="64" customWidth="1"/>
    <col min="14082" max="14082" width="63.42578125" style="64" customWidth="1"/>
    <col min="14083" max="14083" width="14.140625" style="64" customWidth="1"/>
    <col min="14084" max="14084" width="9.140625" style="64" customWidth="1"/>
    <col min="14085" max="14085" width="9.42578125" style="64" customWidth="1"/>
    <col min="14086" max="14086" width="10.28515625" style="64" customWidth="1"/>
    <col min="14087" max="14087" width="9.7109375" style="64" customWidth="1"/>
    <col min="14088" max="14088" width="10.28515625" style="64" customWidth="1"/>
    <col min="14089" max="14089" width="9.140625" style="64" customWidth="1"/>
    <col min="14090" max="14090" width="9.5703125" style="64" customWidth="1"/>
    <col min="14091" max="14091" width="11.5703125" style="64" customWidth="1"/>
    <col min="14092" max="14092" width="10.7109375" style="64" customWidth="1"/>
    <col min="14093" max="14093" width="9.42578125" style="64" customWidth="1"/>
    <col min="14094" max="14098" width="0" style="64" hidden="1" customWidth="1"/>
    <col min="14099" max="14100" width="9.140625" style="64"/>
    <col min="14101" max="14102" width="11.140625" style="64" customWidth="1"/>
    <col min="14103" max="14336" width="9.140625" style="64"/>
    <col min="14337" max="14337" width="5" style="64" customWidth="1"/>
    <col min="14338" max="14338" width="63.42578125" style="64" customWidth="1"/>
    <col min="14339" max="14339" width="14.140625" style="64" customWidth="1"/>
    <col min="14340" max="14340" width="9.140625" style="64" customWidth="1"/>
    <col min="14341" max="14341" width="9.42578125" style="64" customWidth="1"/>
    <col min="14342" max="14342" width="10.28515625" style="64" customWidth="1"/>
    <col min="14343" max="14343" width="9.7109375" style="64" customWidth="1"/>
    <col min="14344" max="14344" width="10.28515625" style="64" customWidth="1"/>
    <col min="14345" max="14345" width="9.140625" style="64" customWidth="1"/>
    <col min="14346" max="14346" width="9.5703125" style="64" customWidth="1"/>
    <col min="14347" max="14347" width="11.5703125" style="64" customWidth="1"/>
    <col min="14348" max="14348" width="10.7109375" style="64" customWidth="1"/>
    <col min="14349" max="14349" width="9.42578125" style="64" customWidth="1"/>
    <col min="14350" max="14354" width="0" style="64" hidden="1" customWidth="1"/>
    <col min="14355" max="14356" width="9.140625" style="64"/>
    <col min="14357" max="14358" width="11.140625" style="64" customWidth="1"/>
    <col min="14359" max="14592" width="9.140625" style="64"/>
    <col min="14593" max="14593" width="5" style="64" customWidth="1"/>
    <col min="14594" max="14594" width="63.42578125" style="64" customWidth="1"/>
    <col min="14595" max="14595" width="14.140625" style="64" customWidth="1"/>
    <col min="14596" max="14596" width="9.140625" style="64" customWidth="1"/>
    <col min="14597" max="14597" width="9.42578125" style="64" customWidth="1"/>
    <col min="14598" max="14598" width="10.28515625" style="64" customWidth="1"/>
    <col min="14599" max="14599" width="9.7109375" style="64" customWidth="1"/>
    <col min="14600" max="14600" width="10.28515625" style="64" customWidth="1"/>
    <col min="14601" max="14601" width="9.140625" style="64" customWidth="1"/>
    <col min="14602" max="14602" width="9.5703125" style="64" customWidth="1"/>
    <col min="14603" max="14603" width="11.5703125" style="64" customWidth="1"/>
    <col min="14604" max="14604" width="10.7109375" style="64" customWidth="1"/>
    <col min="14605" max="14605" width="9.42578125" style="64" customWidth="1"/>
    <col min="14606" max="14610" width="0" style="64" hidden="1" customWidth="1"/>
    <col min="14611" max="14612" width="9.140625" style="64"/>
    <col min="14613" max="14614" width="11.140625" style="64" customWidth="1"/>
    <col min="14615" max="14848" width="9.140625" style="64"/>
    <col min="14849" max="14849" width="5" style="64" customWidth="1"/>
    <col min="14850" max="14850" width="63.42578125" style="64" customWidth="1"/>
    <col min="14851" max="14851" width="14.140625" style="64" customWidth="1"/>
    <col min="14852" max="14852" width="9.140625" style="64" customWidth="1"/>
    <col min="14853" max="14853" width="9.42578125" style="64" customWidth="1"/>
    <col min="14854" max="14854" width="10.28515625" style="64" customWidth="1"/>
    <col min="14855" max="14855" width="9.7109375" style="64" customWidth="1"/>
    <col min="14856" max="14856" width="10.28515625" style="64" customWidth="1"/>
    <col min="14857" max="14857" width="9.140625" style="64" customWidth="1"/>
    <col min="14858" max="14858" width="9.5703125" style="64" customWidth="1"/>
    <col min="14859" max="14859" width="11.5703125" style="64" customWidth="1"/>
    <col min="14860" max="14860" width="10.7109375" style="64" customWidth="1"/>
    <col min="14861" max="14861" width="9.42578125" style="64" customWidth="1"/>
    <col min="14862" max="14866" width="0" style="64" hidden="1" customWidth="1"/>
    <col min="14867" max="14868" width="9.140625" style="64"/>
    <col min="14869" max="14870" width="11.140625" style="64" customWidth="1"/>
    <col min="14871" max="15104" width="9.140625" style="64"/>
    <col min="15105" max="15105" width="5" style="64" customWidth="1"/>
    <col min="15106" max="15106" width="63.42578125" style="64" customWidth="1"/>
    <col min="15107" max="15107" width="14.140625" style="64" customWidth="1"/>
    <col min="15108" max="15108" width="9.140625" style="64" customWidth="1"/>
    <col min="15109" max="15109" width="9.42578125" style="64" customWidth="1"/>
    <col min="15110" max="15110" width="10.28515625" style="64" customWidth="1"/>
    <col min="15111" max="15111" width="9.7109375" style="64" customWidth="1"/>
    <col min="15112" max="15112" width="10.28515625" style="64" customWidth="1"/>
    <col min="15113" max="15113" width="9.140625" style="64" customWidth="1"/>
    <col min="15114" max="15114" width="9.5703125" style="64" customWidth="1"/>
    <col min="15115" max="15115" width="11.5703125" style="64" customWidth="1"/>
    <col min="15116" max="15116" width="10.7109375" style="64" customWidth="1"/>
    <col min="15117" max="15117" width="9.42578125" style="64" customWidth="1"/>
    <col min="15118" max="15122" width="0" style="64" hidden="1" customWidth="1"/>
    <col min="15123" max="15124" width="9.140625" style="64"/>
    <col min="15125" max="15126" width="11.140625" style="64" customWidth="1"/>
    <col min="15127" max="15360" width="9.140625" style="64"/>
    <col min="15361" max="15361" width="5" style="64" customWidth="1"/>
    <col min="15362" max="15362" width="63.42578125" style="64" customWidth="1"/>
    <col min="15363" max="15363" width="14.140625" style="64" customWidth="1"/>
    <col min="15364" max="15364" width="9.140625" style="64" customWidth="1"/>
    <col min="15365" max="15365" width="9.42578125" style="64" customWidth="1"/>
    <col min="15366" max="15366" width="10.28515625" style="64" customWidth="1"/>
    <col min="15367" max="15367" width="9.7109375" style="64" customWidth="1"/>
    <col min="15368" max="15368" width="10.28515625" style="64" customWidth="1"/>
    <col min="15369" max="15369" width="9.140625" style="64" customWidth="1"/>
    <col min="15370" max="15370" width="9.5703125" style="64" customWidth="1"/>
    <col min="15371" max="15371" width="11.5703125" style="64" customWidth="1"/>
    <col min="15372" max="15372" width="10.7109375" style="64" customWidth="1"/>
    <col min="15373" max="15373" width="9.42578125" style="64" customWidth="1"/>
    <col min="15374" max="15378" width="0" style="64" hidden="1" customWidth="1"/>
    <col min="15379" max="15380" width="9.140625" style="64"/>
    <col min="15381" max="15382" width="11.140625" style="64" customWidth="1"/>
    <col min="15383" max="15616" width="9.140625" style="64"/>
    <col min="15617" max="15617" width="5" style="64" customWidth="1"/>
    <col min="15618" max="15618" width="63.42578125" style="64" customWidth="1"/>
    <col min="15619" max="15619" width="14.140625" style="64" customWidth="1"/>
    <col min="15620" max="15620" width="9.140625" style="64" customWidth="1"/>
    <col min="15621" max="15621" width="9.42578125" style="64" customWidth="1"/>
    <col min="15622" max="15622" width="10.28515625" style="64" customWidth="1"/>
    <col min="15623" max="15623" width="9.7109375" style="64" customWidth="1"/>
    <col min="15624" max="15624" width="10.28515625" style="64" customWidth="1"/>
    <col min="15625" max="15625" width="9.140625" style="64" customWidth="1"/>
    <col min="15626" max="15626" width="9.5703125" style="64" customWidth="1"/>
    <col min="15627" max="15627" width="11.5703125" style="64" customWidth="1"/>
    <col min="15628" max="15628" width="10.7109375" style="64" customWidth="1"/>
    <col min="15629" max="15629" width="9.42578125" style="64" customWidth="1"/>
    <col min="15630" max="15634" width="0" style="64" hidden="1" customWidth="1"/>
    <col min="15635" max="15636" width="9.140625" style="64"/>
    <col min="15637" max="15638" width="11.140625" style="64" customWidth="1"/>
    <col min="15639" max="15872" width="9.140625" style="64"/>
    <col min="15873" max="15873" width="5" style="64" customWidth="1"/>
    <col min="15874" max="15874" width="63.42578125" style="64" customWidth="1"/>
    <col min="15875" max="15875" width="14.140625" style="64" customWidth="1"/>
    <col min="15876" max="15876" width="9.140625" style="64" customWidth="1"/>
    <col min="15877" max="15877" width="9.42578125" style="64" customWidth="1"/>
    <col min="15878" max="15878" width="10.28515625" style="64" customWidth="1"/>
    <col min="15879" max="15879" width="9.7109375" style="64" customWidth="1"/>
    <col min="15880" max="15880" width="10.28515625" style="64" customWidth="1"/>
    <col min="15881" max="15881" width="9.140625" style="64" customWidth="1"/>
    <col min="15882" max="15882" width="9.5703125" style="64" customWidth="1"/>
    <col min="15883" max="15883" width="11.5703125" style="64" customWidth="1"/>
    <col min="15884" max="15884" width="10.7109375" style="64" customWidth="1"/>
    <col min="15885" max="15885" width="9.42578125" style="64" customWidth="1"/>
    <col min="15886" max="15890" width="0" style="64" hidden="1" customWidth="1"/>
    <col min="15891" max="15892" width="9.140625" style="64"/>
    <col min="15893" max="15894" width="11.140625" style="64" customWidth="1"/>
    <col min="15895" max="16128" width="9.140625" style="64"/>
    <col min="16129" max="16129" width="5" style="64" customWidth="1"/>
    <col min="16130" max="16130" width="63.42578125" style="64" customWidth="1"/>
    <col min="16131" max="16131" width="14.140625" style="64" customWidth="1"/>
    <col min="16132" max="16132" width="9.140625" style="64" customWidth="1"/>
    <col min="16133" max="16133" width="9.42578125" style="64" customWidth="1"/>
    <col min="16134" max="16134" width="10.28515625" style="64" customWidth="1"/>
    <col min="16135" max="16135" width="9.7109375" style="64" customWidth="1"/>
    <col min="16136" max="16136" width="10.28515625" style="64" customWidth="1"/>
    <col min="16137" max="16137" width="9.140625" style="64" customWidth="1"/>
    <col min="16138" max="16138" width="9.5703125" style="64" customWidth="1"/>
    <col min="16139" max="16139" width="11.5703125" style="64" customWidth="1"/>
    <col min="16140" max="16140" width="10.7109375" style="64" customWidth="1"/>
    <col min="16141" max="16141" width="9.42578125" style="64" customWidth="1"/>
    <col min="16142" max="16146" width="0" style="64" hidden="1" customWidth="1"/>
    <col min="16147" max="16148" width="9.140625" style="64"/>
    <col min="16149" max="16150" width="11.140625" style="64" customWidth="1"/>
    <col min="16151" max="16384" width="9.140625" style="64"/>
  </cols>
  <sheetData>
    <row r="1" spans="1:23" ht="37.5" customHeight="1">
      <c r="A1" s="96" t="s">
        <v>91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13.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26.25" customHeight="1">
      <c r="A3" s="97" t="s">
        <v>0</v>
      </c>
      <c r="B3" s="97" t="s">
        <v>28</v>
      </c>
      <c r="C3" s="97" t="s">
        <v>29</v>
      </c>
      <c r="D3" s="97" t="s">
        <v>1</v>
      </c>
      <c r="E3" s="97"/>
      <c r="F3" s="97"/>
      <c r="G3" s="97"/>
      <c r="H3" s="97"/>
      <c r="I3" s="97" t="s">
        <v>3</v>
      </c>
      <c r="J3" s="97"/>
      <c r="K3" s="97"/>
      <c r="L3" s="97"/>
      <c r="M3" s="97"/>
      <c r="N3" s="97" t="s">
        <v>30</v>
      </c>
      <c r="O3" s="97"/>
      <c r="P3" s="97"/>
      <c r="Q3" s="97"/>
      <c r="R3" s="97"/>
      <c r="S3" s="97" t="s">
        <v>31</v>
      </c>
      <c r="T3" s="97"/>
      <c r="U3" s="97"/>
      <c r="V3" s="97"/>
      <c r="W3" s="97"/>
    </row>
    <row r="4" spans="1:23" ht="30.75" customHeight="1">
      <c r="A4" s="97"/>
      <c r="B4" s="97"/>
      <c r="C4" s="97"/>
      <c r="D4" s="44" t="s">
        <v>5</v>
      </c>
      <c r="E4" s="44" t="s">
        <v>6</v>
      </c>
      <c r="F4" s="44" t="s">
        <v>7</v>
      </c>
      <c r="G4" s="44" t="s">
        <v>8</v>
      </c>
      <c r="H4" s="44" t="s">
        <v>2</v>
      </c>
      <c r="I4" s="44" t="s">
        <v>5</v>
      </c>
      <c r="J4" s="44" t="s">
        <v>6</v>
      </c>
      <c r="K4" s="44" t="s">
        <v>32</v>
      </c>
      <c r="L4" s="44" t="s">
        <v>33</v>
      </c>
      <c r="M4" s="44" t="s">
        <v>34</v>
      </c>
      <c r="N4" s="44" t="s">
        <v>35</v>
      </c>
      <c r="O4" s="44" t="s">
        <v>36</v>
      </c>
      <c r="P4" s="44" t="s">
        <v>7</v>
      </c>
      <c r="Q4" s="44" t="s">
        <v>33</v>
      </c>
      <c r="R4" s="44" t="s">
        <v>34</v>
      </c>
      <c r="S4" s="44" t="s">
        <v>5</v>
      </c>
      <c r="T4" s="44" t="s">
        <v>6</v>
      </c>
      <c r="U4" s="44" t="s">
        <v>32</v>
      </c>
      <c r="V4" s="44" t="s">
        <v>33</v>
      </c>
      <c r="W4" s="44" t="s">
        <v>34</v>
      </c>
    </row>
    <row r="5" spans="1:23" ht="16.5" customHeight="1">
      <c r="A5" s="97" t="s">
        <v>37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>
      <c r="A6" s="44">
        <v>1</v>
      </c>
      <c r="B6" s="41" t="s">
        <v>38</v>
      </c>
      <c r="C6" s="49">
        <v>0.2</v>
      </c>
      <c r="D6" s="50">
        <v>55.399951000000001</v>
      </c>
      <c r="E6" s="50">
        <v>55.399951000000001</v>
      </c>
      <c r="F6" s="50">
        <v>56.632807</v>
      </c>
      <c r="G6" s="50">
        <v>77.943070000000006</v>
      </c>
      <c r="H6" s="50">
        <v>245.37577899999999</v>
      </c>
      <c r="I6" s="50">
        <v>57.7</v>
      </c>
      <c r="J6" s="50">
        <v>53.8</v>
      </c>
      <c r="K6" s="50">
        <v>75.099999999999994</v>
      </c>
      <c r="L6" s="50">
        <f>M6-186.6</f>
        <v>65</v>
      </c>
      <c r="M6" s="50">
        <v>251.6</v>
      </c>
      <c r="N6" s="51">
        <f>+I6/D6*C6</f>
        <v>0.20830343333697174</v>
      </c>
      <c r="O6" s="51">
        <f>+J6/E6*C6</f>
        <v>0.19422399850137051</v>
      </c>
      <c r="P6" s="51">
        <f>+K6/F6*C6</f>
        <v>0.26521729710483888</v>
      </c>
      <c r="Q6" s="51">
        <f>+L6/G6*C6</f>
        <v>0.16678840081613414</v>
      </c>
      <c r="R6" s="51">
        <f>+M6/H6*C6</f>
        <v>0.20507321547820745</v>
      </c>
      <c r="S6" s="52">
        <f>I6/D6*$C$6</f>
        <v>0.20830343333697174</v>
      </c>
      <c r="T6" s="52">
        <f t="shared" ref="T6:V6" si="0">J6/E6*$C$6</f>
        <v>0.19422399850137051</v>
      </c>
      <c r="U6" s="52">
        <f t="shared" si="0"/>
        <v>0.26521729710483888</v>
      </c>
      <c r="V6" s="52">
        <f t="shared" si="0"/>
        <v>0.16678840081613414</v>
      </c>
      <c r="W6" s="52">
        <f>M6/H6*$C$6</f>
        <v>0.20507321547820745</v>
      </c>
    </row>
    <row r="7" spans="1:23">
      <c r="A7" s="44">
        <v>2</v>
      </c>
      <c r="B7" s="41" t="s">
        <v>39</v>
      </c>
      <c r="C7" s="49">
        <v>0.2</v>
      </c>
      <c r="D7" s="50">
        <v>1309.3530000000001</v>
      </c>
      <c r="E7" s="50">
        <v>1309.3530000000001</v>
      </c>
      <c r="F7" s="50">
        <v>1553.4770000000001</v>
      </c>
      <c r="G7" s="50">
        <v>5227.9430000000002</v>
      </c>
      <c r="H7" s="50">
        <v>9400.1260000000002</v>
      </c>
      <c r="I7" s="53">
        <v>1920.6569999999999</v>
      </c>
      <c r="J7" s="50">
        <f>2516.048-I7</f>
        <v>595.39099999999985</v>
      </c>
      <c r="K7" s="50">
        <v>1623.34</v>
      </c>
      <c r="L7" s="50">
        <f>M7-4139.39</f>
        <v>20114.21</v>
      </c>
      <c r="M7" s="54">
        <v>24253.599999999999</v>
      </c>
      <c r="N7" s="51">
        <f>+I7/D7*C7</f>
        <v>0.29337497221910364</v>
      </c>
      <c r="O7" s="51">
        <f>+J7/E7*C7</f>
        <v>9.0944306080942242E-2</v>
      </c>
      <c r="P7" s="51">
        <f>+K7/F7*C7</f>
        <v>0.20899440416562329</v>
      </c>
      <c r="Q7" s="51">
        <f>+L7/G7*C7</f>
        <v>0.76948849671849906</v>
      </c>
      <c r="R7" s="51">
        <f>+M7/H7*C7</f>
        <v>0.51602712559384833</v>
      </c>
      <c r="S7" s="52">
        <f>I7/D7*$C$7</f>
        <v>0.29337497221910364</v>
      </c>
      <c r="T7" s="52">
        <f t="shared" ref="T7:V7" si="1">J7/E7*$C$7</f>
        <v>9.0944306080942242E-2</v>
      </c>
      <c r="U7" s="52">
        <f t="shared" si="1"/>
        <v>0.20899440416562329</v>
      </c>
      <c r="V7" s="52">
        <f t="shared" si="1"/>
        <v>0.76948849671849906</v>
      </c>
      <c r="W7" s="52">
        <f>M7/H7*$C$7</f>
        <v>0.51602712559384833</v>
      </c>
    </row>
    <row r="8" spans="1:23" ht="31.5">
      <c r="A8" s="44">
        <v>3</v>
      </c>
      <c r="B8" s="41" t="s">
        <v>40</v>
      </c>
      <c r="C8" s="49">
        <v>0.15</v>
      </c>
      <c r="D8" s="49">
        <v>1.2E-2</v>
      </c>
      <c r="E8" s="49">
        <v>1.2E-2</v>
      </c>
      <c r="F8" s="49">
        <v>1.4E-2</v>
      </c>
      <c r="G8" s="49">
        <v>4.8000000000000001E-2</v>
      </c>
      <c r="H8" s="49">
        <v>4.8000000000000001E-2</v>
      </c>
      <c r="I8" s="66">
        <v>1.7496540320198962E-2</v>
      </c>
      <c r="J8" s="44">
        <v>0.02</v>
      </c>
      <c r="K8" s="44">
        <v>2.8000000000000001E-2</v>
      </c>
      <c r="L8" s="49">
        <v>0.184</v>
      </c>
      <c r="M8" s="49">
        <f>SUM(I8:L8)</f>
        <v>0.24949654032019897</v>
      </c>
      <c r="N8" s="51"/>
      <c r="O8" s="51"/>
      <c r="P8" s="51"/>
      <c r="Q8" s="51"/>
      <c r="R8" s="51"/>
      <c r="S8" s="52">
        <f>I8/D8*$C$8</f>
        <v>0.21870675400248701</v>
      </c>
      <c r="T8" s="52">
        <f t="shared" ref="T8:V8" si="2">J8/E8*$C$8</f>
        <v>0.25</v>
      </c>
      <c r="U8" s="52">
        <f t="shared" si="2"/>
        <v>0.3</v>
      </c>
      <c r="V8" s="52">
        <f t="shared" si="2"/>
        <v>0.57499999999999996</v>
      </c>
      <c r="W8" s="52">
        <f>M8/H8*$C$8</f>
        <v>0.77967668850062177</v>
      </c>
    </row>
    <row r="9" spans="1:23">
      <c r="A9" s="44">
        <v>4</v>
      </c>
      <c r="B9" s="41" t="s">
        <v>41</v>
      </c>
      <c r="C9" s="49">
        <v>0.12</v>
      </c>
      <c r="D9" s="50">
        <v>137.09</v>
      </c>
      <c r="E9" s="50">
        <v>137.09</v>
      </c>
      <c r="F9" s="50">
        <v>140.14099999999999</v>
      </c>
      <c r="G9" s="50">
        <v>192.875</v>
      </c>
      <c r="H9" s="50">
        <v>607.19600000000003</v>
      </c>
      <c r="I9" s="52">
        <v>146.01599999999999</v>
      </c>
      <c r="J9" s="50">
        <v>102.28</v>
      </c>
      <c r="K9" s="50">
        <f>K6/363*1000</f>
        <v>206.88705234159778</v>
      </c>
      <c r="L9" s="50">
        <v>250.63900000000001</v>
      </c>
      <c r="M9" s="50">
        <v>705.82100000000003</v>
      </c>
      <c r="N9" s="51"/>
      <c r="O9" s="51"/>
      <c r="P9" s="51"/>
      <c r="Q9" s="51"/>
      <c r="R9" s="51"/>
      <c r="S9" s="52">
        <f>I9/D9*$C$9</f>
        <v>0.12781326136114959</v>
      </c>
      <c r="T9" s="52">
        <f t="shared" ref="T9:V9" si="3">J9/E9*$C$9</f>
        <v>8.9529506163833969E-2</v>
      </c>
      <c r="U9" s="52">
        <f t="shared" si="3"/>
        <v>0.17715334042850939</v>
      </c>
      <c r="V9" s="52">
        <f t="shared" si="3"/>
        <v>0.15593871678548282</v>
      </c>
      <c r="W9" s="52">
        <f>M9/H9*$C$9</f>
        <v>0.13949123512012596</v>
      </c>
    </row>
    <row r="10" spans="1:23">
      <c r="A10" s="44">
        <v>5</v>
      </c>
      <c r="B10" s="41" t="s">
        <v>42</v>
      </c>
      <c r="C10" s="49">
        <v>0.11</v>
      </c>
      <c r="D10" s="55">
        <v>2089.5</v>
      </c>
      <c r="E10" s="55">
        <v>2089.5</v>
      </c>
      <c r="F10" s="55">
        <v>2089.5</v>
      </c>
      <c r="G10" s="55">
        <v>2089.5</v>
      </c>
      <c r="H10" s="55">
        <v>2089.5</v>
      </c>
      <c r="I10" s="55">
        <v>2716</v>
      </c>
      <c r="J10" s="55">
        <v>2982</v>
      </c>
      <c r="K10" s="55">
        <v>3009</v>
      </c>
      <c r="L10" s="55">
        <v>3014</v>
      </c>
      <c r="M10" s="55">
        <v>2930</v>
      </c>
      <c r="N10" s="51"/>
      <c r="O10" s="51"/>
      <c r="P10" s="51"/>
      <c r="Q10" s="51"/>
      <c r="R10" s="51"/>
      <c r="S10" s="52">
        <f>I10/D10*$C$10</f>
        <v>0.14298157453936347</v>
      </c>
      <c r="T10" s="52">
        <f t="shared" ref="T10:V10" si="4">J10/E10*$C$10</f>
        <v>0.15698492462311558</v>
      </c>
      <c r="U10" s="52">
        <f t="shared" si="4"/>
        <v>0.15840631730078966</v>
      </c>
      <c r="V10" s="52">
        <f t="shared" si="4"/>
        <v>0.15866953816702559</v>
      </c>
      <c r="W10" s="52">
        <f>M10/H10*$C$10</f>
        <v>0.15424742761426177</v>
      </c>
    </row>
    <row r="11" spans="1:23">
      <c r="A11" s="44">
        <v>6</v>
      </c>
      <c r="B11" s="41" t="s">
        <v>43</v>
      </c>
      <c r="C11" s="49">
        <v>0.11</v>
      </c>
      <c r="D11" s="55">
        <v>2465</v>
      </c>
      <c r="E11" s="55">
        <v>2465</v>
      </c>
      <c r="F11" s="55">
        <v>2465</v>
      </c>
      <c r="G11" s="55">
        <v>3698</v>
      </c>
      <c r="H11" s="55">
        <v>11093</v>
      </c>
      <c r="I11" s="55">
        <v>6750</v>
      </c>
      <c r="J11" s="55">
        <v>12055</v>
      </c>
      <c r="K11" s="55">
        <v>2800</v>
      </c>
      <c r="L11" s="55">
        <v>4320</v>
      </c>
      <c r="M11" s="55">
        <v>25925</v>
      </c>
      <c r="N11" s="51"/>
      <c r="O11" s="51"/>
      <c r="P11" s="51"/>
      <c r="Q11" s="51"/>
      <c r="R11" s="51"/>
      <c r="S11" s="52">
        <f>I11/D11*$C$11</f>
        <v>0.30121703853955373</v>
      </c>
      <c r="T11" s="52">
        <f t="shared" ref="T11:V11" si="5">J11/E11*$C$11</f>
        <v>0.53795131845841782</v>
      </c>
      <c r="U11" s="52">
        <f t="shared" si="5"/>
        <v>0.12494929006085193</v>
      </c>
      <c r="V11" s="52">
        <f t="shared" si="5"/>
        <v>0.12850189291508923</v>
      </c>
      <c r="W11" s="52">
        <f>M11/H11*$C$11</f>
        <v>0.25707653475164516</v>
      </c>
    </row>
    <row r="12" spans="1:23">
      <c r="A12" s="44">
        <v>7</v>
      </c>
      <c r="B12" s="41" t="s">
        <v>44</v>
      </c>
      <c r="C12" s="49">
        <v>0.11</v>
      </c>
      <c r="D12" s="50">
        <v>1</v>
      </c>
      <c r="E12" s="50">
        <v>1</v>
      </c>
      <c r="F12" s="50">
        <v>1</v>
      </c>
      <c r="G12" s="50">
        <v>1</v>
      </c>
      <c r="H12" s="50">
        <v>1</v>
      </c>
      <c r="I12" s="50">
        <v>1</v>
      </c>
      <c r="J12" s="50">
        <v>1</v>
      </c>
      <c r="K12" s="50">
        <v>1</v>
      </c>
      <c r="L12" s="50">
        <v>1</v>
      </c>
      <c r="M12" s="50">
        <v>1</v>
      </c>
      <c r="N12" s="51"/>
      <c r="O12" s="51"/>
      <c r="P12" s="51"/>
      <c r="Q12" s="51"/>
      <c r="R12" s="51"/>
      <c r="S12" s="52">
        <f>I12/D12*$C$12</f>
        <v>0.11</v>
      </c>
      <c r="T12" s="52">
        <f>J12/E12*$C$12</f>
        <v>0.11</v>
      </c>
      <c r="U12" s="52">
        <f>K12/F12*$C$12</f>
        <v>0.11</v>
      </c>
      <c r="V12" s="52">
        <f>L12/G12*$C$12</f>
        <v>0.11</v>
      </c>
      <c r="W12" s="52">
        <f>M12/H12*$C$12</f>
        <v>0.11</v>
      </c>
    </row>
    <row r="13" spans="1:23" ht="15" customHeight="1">
      <c r="A13" s="45"/>
      <c r="B13" s="69" t="s">
        <v>45</v>
      </c>
      <c r="C13" s="46">
        <f>+C6+C7+C8+C9+C10+C11+C12</f>
        <v>1</v>
      </c>
      <c r="D13" s="56">
        <f>D6/D9</f>
        <v>0.40411372820774671</v>
      </c>
      <c r="E13" s="56">
        <f>E6/E9</f>
        <v>0.40411372820774671</v>
      </c>
      <c r="F13" s="56">
        <f>F6/F9</f>
        <v>0.40411305042778345</v>
      </c>
      <c r="G13" s="56">
        <f>G6/G9</f>
        <v>0.40411183408943618</v>
      </c>
      <c r="H13" s="56">
        <f>H6/H9</f>
        <v>0.40411297011179254</v>
      </c>
      <c r="I13" s="56"/>
      <c r="J13" s="57"/>
      <c r="K13" s="57"/>
      <c r="L13" s="57"/>
      <c r="M13" s="50"/>
      <c r="N13" s="57">
        <f>SUM(N6:N11)</f>
        <v>0.50167840555607535</v>
      </c>
      <c r="O13" s="57">
        <f>SUM(O6:O11)</f>
        <v>0.28516830458231274</v>
      </c>
      <c r="P13" s="57">
        <f>SUM(P6:P11)</f>
        <v>0.47421170127046219</v>
      </c>
      <c r="Q13" s="57">
        <f>SUM(Q6:Q11)</f>
        <v>0.93627689753463317</v>
      </c>
      <c r="R13" s="57">
        <f>SUM(R6:R11)</f>
        <v>0.72110034107205578</v>
      </c>
      <c r="S13" s="58">
        <f>SUM(S6:S12)</f>
        <v>1.4023970339986291</v>
      </c>
      <c r="T13" s="58">
        <f t="shared" ref="T13:U13" si="6">SUM(T6:T12)</f>
        <v>1.4296340538276804</v>
      </c>
      <c r="U13" s="58">
        <f t="shared" si="6"/>
        <v>1.3447206490606132</v>
      </c>
      <c r="V13" s="58">
        <f>SUM(V6:V12)</f>
        <v>2.0643870454022308</v>
      </c>
      <c r="W13" s="58">
        <f>SUM(W6:W12)</f>
        <v>2.1615922270587102</v>
      </c>
    </row>
    <row r="14" spans="1:23" ht="15" customHeight="1">
      <c r="A14" s="97" t="s">
        <v>46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3">
      <c r="A15" s="47" t="s">
        <v>47</v>
      </c>
      <c r="B15" s="41" t="s">
        <v>48</v>
      </c>
      <c r="C15" s="49">
        <v>0.1</v>
      </c>
      <c r="D15" s="44">
        <v>100</v>
      </c>
      <c r="E15" s="44">
        <v>100</v>
      </c>
      <c r="F15" s="44">
        <v>100</v>
      </c>
      <c r="G15" s="44">
        <v>100</v>
      </c>
      <c r="H15" s="44">
        <v>100</v>
      </c>
      <c r="I15" s="44">
        <v>100</v>
      </c>
      <c r="J15" s="44">
        <v>100</v>
      </c>
      <c r="K15" s="44">
        <v>100</v>
      </c>
      <c r="L15" s="44">
        <v>100</v>
      </c>
      <c r="M15" s="44">
        <v>100</v>
      </c>
      <c r="N15" s="44">
        <v>100</v>
      </c>
      <c r="O15" s="44">
        <v>100</v>
      </c>
      <c r="P15" s="44">
        <v>100</v>
      </c>
      <c r="Q15" s="44">
        <v>100</v>
      </c>
      <c r="R15" s="44">
        <v>100</v>
      </c>
      <c r="S15" s="52">
        <f>I15/D15*$C$15</f>
        <v>0.1</v>
      </c>
      <c r="T15" s="52">
        <f t="shared" ref="T15:W15" si="7">J15/E15*$C$15</f>
        <v>0.1</v>
      </c>
      <c r="U15" s="52">
        <f t="shared" si="7"/>
        <v>0.1</v>
      </c>
      <c r="V15" s="52">
        <f t="shared" si="7"/>
        <v>0.1</v>
      </c>
      <c r="W15" s="52">
        <f t="shared" si="7"/>
        <v>0.1</v>
      </c>
    </row>
    <row r="16" spans="1:23" ht="18.75" customHeight="1">
      <c r="A16" s="47" t="s">
        <v>49</v>
      </c>
      <c r="B16" s="41" t="s">
        <v>50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1" t="e">
        <f t="shared" ref="N16:N25" si="8">+I16/D16*C16</f>
        <v>#DIV/0!</v>
      </c>
      <c r="O16" s="41" t="e">
        <f>+J16/E16*C16</f>
        <v>#DIV/0!</v>
      </c>
      <c r="P16" s="41" t="e">
        <f>+K16/F16*C16</f>
        <v>#DIV/0!</v>
      </c>
      <c r="Q16" s="41" t="e">
        <f>+L16/G16*C16</f>
        <v>#DIV/0!</v>
      </c>
      <c r="R16" s="41" t="e">
        <f t="shared" ref="R16:R25" si="9">+M16/H16*C16</f>
        <v>#DIV/0!</v>
      </c>
      <c r="S16" s="59">
        <v>0</v>
      </c>
      <c r="T16" s="59">
        <v>0</v>
      </c>
      <c r="U16" s="59">
        <v>0</v>
      </c>
      <c r="V16" s="52">
        <v>0</v>
      </c>
      <c r="W16" s="52">
        <v>0</v>
      </c>
    </row>
    <row r="17" spans="1:23">
      <c r="A17" s="47" t="s">
        <v>51</v>
      </c>
      <c r="B17" s="48" t="s">
        <v>52</v>
      </c>
      <c r="C17" s="49">
        <v>0.1</v>
      </c>
      <c r="D17" s="44">
        <v>18.75</v>
      </c>
      <c r="E17" s="44">
        <v>18.75</v>
      </c>
      <c r="F17" s="44">
        <v>18.75</v>
      </c>
      <c r="G17" s="44">
        <v>18.75</v>
      </c>
      <c r="H17" s="44">
        <f>G17+F17+E17+D17</f>
        <v>75</v>
      </c>
      <c r="I17" s="44">
        <v>19.54</v>
      </c>
      <c r="J17" s="44">
        <v>17.91</v>
      </c>
      <c r="K17" s="44">
        <v>19.8</v>
      </c>
      <c r="L17" s="44">
        <v>21.89</v>
      </c>
      <c r="M17" s="44">
        <v>79.099999999999994</v>
      </c>
      <c r="N17" s="41">
        <f t="shared" si="8"/>
        <v>0.10421333333333334</v>
      </c>
      <c r="O17" s="41" t="e">
        <f>+#REF!/E17*C17</f>
        <v>#REF!</v>
      </c>
      <c r="P17" s="41">
        <f>+J17/F17*C17</f>
        <v>9.5520000000000008E-2</v>
      </c>
      <c r="Q17" s="41">
        <f>+K17/G17*C17</f>
        <v>0.10560000000000001</v>
      </c>
      <c r="R17" s="41">
        <f t="shared" si="9"/>
        <v>0.10546666666666667</v>
      </c>
      <c r="S17" s="52">
        <f>I17/D17*$C$17</f>
        <v>0.10421333333333334</v>
      </c>
      <c r="T17" s="52">
        <f t="shared" ref="T17:W17" si="10">J17/E17*$C$17</f>
        <v>9.5520000000000008E-2</v>
      </c>
      <c r="U17" s="52">
        <f t="shared" si="10"/>
        <v>0.10560000000000001</v>
      </c>
      <c r="V17" s="52">
        <f t="shared" si="10"/>
        <v>0.11674666666666667</v>
      </c>
      <c r="W17" s="52">
        <f t="shared" si="10"/>
        <v>0.10546666666666667</v>
      </c>
    </row>
    <row r="18" spans="1:23">
      <c r="A18" s="47" t="s">
        <v>53</v>
      </c>
      <c r="B18" s="48" t="s">
        <v>54</v>
      </c>
      <c r="C18" s="49">
        <v>0.1</v>
      </c>
      <c r="D18" s="44">
        <v>7.95</v>
      </c>
      <c r="E18" s="44">
        <v>7.95</v>
      </c>
      <c r="F18" s="44">
        <v>7.95</v>
      </c>
      <c r="G18" s="44">
        <v>7.95</v>
      </c>
      <c r="H18" s="44">
        <f>G18+F18+E18+D18</f>
        <v>31.8</v>
      </c>
      <c r="I18" s="44">
        <v>8.68</v>
      </c>
      <c r="J18" s="44">
        <v>7.69</v>
      </c>
      <c r="K18" s="44">
        <v>8.5</v>
      </c>
      <c r="L18" s="44">
        <v>9.81</v>
      </c>
      <c r="M18" s="44">
        <f>SUM(I18:L18)</f>
        <v>34.68</v>
      </c>
      <c r="N18" s="41">
        <f t="shared" si="8"/>
        <v>0.10918238993710692</v>
      </c>
      <c r="O18" s="41" t="e">
        <f>+#REF!/E18*C18</f>
        <v>#REF!</v>
      </c>
      <c r="P18" s="41">
        <f>+J18/F18*C18</f>
        <v>9.6729559748427674E-2</v>
      </c>
      <c r="Q18" s="41">
        <f>+K18/G18*C18</f>
        <v>0.1069182389937107</v>
      </c>
      <c r="R18" s="41">
        <f t="shared" si="9"/>
        <v>0.10905660377358491</v>
      </c>
      <c r="S18" s="52">
        <f>I18/D18*$C$18</f>
        <v>0.10918238993710692</v>
      </c>
      <c r="T18" s="52">
        <f t="shared" ref="T18:W18" si="11">J18/E18*$C$18</f>
        <v>9.6729559748427674E-2</v>
      </c>
      <c r="U18" s="52">
        <f t="shared" si="11"/>
        <v>0.1069182389937107</v>
      </c>
      <c r="V18" s="52">
        <f t="shared" si="11"/>
        <v>0.12339622641509435</v>
      </c>
      <c r="W18" s="52">
        <f t="shared" si="11"/>
        <v>0.10905660377358491</v>
      </c>
    </row>
    <row r="19" spans="1:23">
      <c r="A19" s="47" t="s">
        <v>55</v>
      </c>
      <c r="B19" s="41" t="s">
        <v>56</v>
      </c>
      <c r="C19" s="49">
        <v>0.1</v>
      </c>
      <c r="D19" s="44">
        <v>79.25</v>
      </c>
      <c r="E19" s="44">
        <v>79.25</v>
      </c>
      <c r="F19" s="44">
        <v>79.25</v>
      </c>
      <c r="G19" s="44">
        <v>79.25</v>
      </c>
      <c r="H19" s="44">
        <v>79.25</v>
      </c>
      <c r="I19" s="44">
        <v>88.99</v>
      </c>
      <c r="J19" s="44">
        <v>80.099999999999994</v>
      </c>
      <c r="K19" s="44">
        <v>88.2</v>
      </c>
      <c r="L19" s="44">
        <v>91.2</v>
      </c>
      <c r="M19" s="44">
        <v>87.12</v>
      </c>
      <c r="N19" s="41"/>
      <c r="O19" s="41"/>
      <c r="P19" s="41"/>
      <c r="Q19" s="41"/>
      <c r="R19" s="41"/>
      <c r="S19" s="52">
        <f>I19/D19*$C$19</f>
        <v>0.11229022082018927</v>
      </c>
      <c r="T19" s="52">
        <f t="shared" ref="T19:W19" si="12">J19/E19*$C$19</f>
        <v>0.10107255520504732</v>
      </c>
      <c r="U19" s="52">
        <f t="shared" si="12"/>
        <v>0.11129337539432178</v>
      </c>
      <c r="V19" s="52">
        <f t="shared" si="12"/>
        <v>0.11507886435331233</v>
      </c>
      <c r="W19" s="52">
        <f t="shared" si="12"/>
        <v>0.10993059936908518</v>
      </c>
    </row>
    <row r="20" spans="1:23">
      <c r="A20" s="47" t="s">
        <v>57</v>
      </c>
      <c r="B20" s="41" t="s">
        <v>58</v>
      </c>
      <c r="C20" s="49">
        <v>0.1</v>
      </c>
      <c r="D20" s="44">
        <v>0.56999999999999995</v>
      </c>
      <c r="E20" s="44">
        <v>0.56999999999999995</v>
      </c>
      <c r="F20" s="44">
        <v>0.56999999999999995</v>
      </c>
      <c r="G20" s="44">
        <v>0.56999999999999995</v>
      </c>
      <c r="H20" s="44">
        <v>0.56999999999999995</v>
      </c>
      <c r="I20" s="44">
        <v>1.7</v>
      </c>
      <c r="J20" s="44">
        <v>0.56999999999999995</v>
      </c>
      <c r="K20" s="44">
        <v>0.59</v>
      </c>
      <c r="L20" s="44">
        <v>0.54</v>
      </c>
      <c r="M20" s="44">
        <v>0.54</v>
      </c>
      <c r="N20" s="41"/>
      <c r="O20" s="41"/>
      <c r="P20" s="41"/>
      <c r="Q20" s="41"/>
      <c r="R20" s="41"/>
      <c r="S20" s="52">
        <f>I20/D20*$C$20</f>
        <v>0.29824561403508776</v>
      </c>
      <c r="T20" s="52">
        <f t="shared" ref="T20:W20" si="13">J20/E20*$C$20</f>
        <v>0.1</v>
      </c>
      <c r="U20" s="52">
        <f t="shared" si="13"/>
        <v>0.10350877192982458</v>
      </c>
      <c r="V20" s="52">
        <f t="shared" si="13"/>
        <v>9.4736842105263175E-2</v>
      </c>
      <c r="W20" s="52">
        <f t="shared" si="13"/>
        <v>9.4736842105263175E-2</v>
      </c>
    </row>
    <row r="21" spans="1:23">
      <c r="A21" s="47" t="s">
        <v>59</v>
      </c>
      <c r="B21" s="41" t="s">
        <v>60</v>
      </c>
      <c r="C21" s="49">
        <v>0.1</v>
      </c>
      <c r="D21" s="44">
        <v>0.01</v>
      </c>
      <c r="E21" s="44">
        <v>0.01</v>
      </c>
      <c r="F21" s="44">
        <v>0.01</v>
      </c>
      <c r="G21" s="44">
        <v>0.01</v>
      </c>
      <c r="H21" s="44">
        <v>0.01</v>
      </c>
      <c r="I21" s="44">
        <v>1.2E-2</v>
      </c>
      <c r="J21" s="44">
        <v>1.0999999999999999E-2</v>
      </c>
      <c r="K21" s="44">
        <v>0.01</v>
      </c>
      <c r="L21" s="44">
        <v>1.2E-2</v>
      </c>
      <c r="M21" s="44">
        <v>1.0999999999999999E-2</v>
      </c>
      <c r="N21" s="41"/>
      <c r="O21" s="41"/>
      <c r="P21" s="41"/>
      <c r="Q21" s="41"/>
      <c r="R21" s="41"/>
      <c r="S21" s="52">
        <f>I21/D21*$C$21</f>
        <v>0.12</v>
      </c>
      <c r="T21" s="52">
        <f t="shared" ref="T21:W21" si="14">J21/E21*$C$21</f>
        <v>0.10999999999999999</v>
      </c>
      <c r="U21" s="52">
        <f t="shared" si="14"/>
        <v>0.1</v>
      </c>
      <c r="V21" s="52">
        <f t="shared" si="14"/>
        <v>0.12</v>
      </c>
      <c r="W21" s="52">
        <f t="shared" si="14"/>
        <v>0.10999999999999999</v>
      </c>
    </row>
    <row r="22" spans="1:23">
      <c r="A22" s="47" t="s">
        <v>61</v>
      </c>
      <c r="B22" s="41" t="s">
        <v>62</v>
      </c>
      <c r="C22" s="49">
        <v>0.1</v>
      </c>
      <c r="D22" s="44">
        <v>2.13</v>
      </c>
      <c r="E22" s="44">
        <v>2.13</v>
      </c>
      <c r="F22" s="44">
        <v>2.1800000000000002</v>
      </c>
      <c r="G22" s="44">
        <v>3</v>
      </c>
      <c r="H22" s="44">
        <v>3</v>
      </c>
      <c r="I22" s="44">
        <v>2.4500000000000002</v>
      </c>
      <c r="J22" s="44">
        <v>2.29</v>
      </c>
      <c r="K22" s="44">
        <v>8.1</v>
      </c>
      <c r="L22" s="44">
        <v>10.5</v>
      </c>
      <c r="M22" s="44">
        <v>10.5</v>
      </c>
      <c r="N22" s="41"/>
      <c r="O22" s="41"/>
      <c r="P22" s="41"/>
      <c r="Q22" s="41"/>
      <c r="R22" s="41"/>
      <c r="S22" s="52">
        <f>I22/D22*$C$22</f>
        <v>0.11502347417840378</v>
      </c>
      <c r="T22" s="52">
        <f t="shared" ref="T22:W22" si="15">J22/E22*$C$22</f>
        <v>0.10751173708920188</v>
      </c>
      <c r="U22" s="52">
        <f t="shared" si="15"/>
        <v>0.37155963302752293</v>
      </c>
      <c r="V22" s="52">
        <f t="shared" si="15"/>
        <v>0.35000000000000003</v>
      </c>
      <c r="W22" s="52">
        <f t="shared" si="15"/>
        <v>0.35000000000000003</v>
      </c>
    </row>
    <row r="23" spans="1:23" ht="31.5">
      <c r="A23" s="47" t="s">
        <v>63</v>
      </c>
      <c r="B23" s="41" t="s">
        <v>64</v>
      </c>
      <c r="C23" s="49">
        <v>0.1</v>
      </c>
      <c r="D23" s="44">
        <v>1000</v>
      </c>
      <c r="E23" s="44">
        <v>1000</v>
      </c>
      <c r="F23" s="44">
        <v>1000</v>
      </c>
      <c r="G23" s="44">
        <v>1000</v>
      </c>
      <c r="H23" s="44">
        <v>4000</v>
      </c>
      <c r="I23" s="44">
        <v>1100</v>
      </c>
      <c r="J23" s="44">
        <v>1380</v>
      </c>
      <c r="K23" s="44">
        <v>955.8</v>
      </c>
      <c r="L23" s="44">
        <v>727</v>
      </c>
      <c r="M23" s="44">
        <v>4163</v>
      </c>
      <c r="N23" s="41" t="e">
        <f>+#REF!/#REF!*C23</f>
        <v>#REF!</v>
      </c>
      <c r="O23" s="41" t="e">
        <f>+J23/#REF!*C23</f>
        <v>#REF!</v>
      </c>
      <c r="P23" s="41" t="e">
        <f>+K23/#REF!*C23</f>
        <v>#REF!</v>
      </c>
      <c r="Q23" s="41" t="e">
        <f>+L23/#REF!*C23</f>
        <v>#REF!</v>
      </c>
      <c r="R23" s="41" t="e">
        <f>+M23/#REF!*C23</f>
        <v>#REF!</v>
      </c>
      <c r="S23" s="52">
        <f>I23/D23*$C$23</f>
        <v>0.11000000000000001</v>
      </c>
      <c r="T23" s="52">
        <f t="shared" ref="T23:W24" si="16">J23/E23*$C$23</f>
        <v>0.13799999999999998</v>
      </c>
      <c r="U23" s="52">
        <f t="shared" si="16"/>
        <v>9.5579999999999998E-2</v>
      </c>
      <c r="V23" s="52">
        <f t="shared" si="16"/>
        <v>7.2700000000000001E-2</v>
      </c>
      <c r="W23" s="52">
        <f t="shared" si="16"/>
        <v>0.10407500000000001</v>
      </c>
    </row>
    <row r="24" spans="1:23" ht="31.5">
      <c r="A24" s="47" t="s">
        <v>76</v>
      </c>
      <c r="B24" s="41" t="s">
        <v>66</v>
      </c>
      <c r="C24" s="49">
        <v>0.1</v>
      </c>
      <c r="D24" s="44">
        <v>0.1</v>
      </c>
      <c r="E24" s="44">
        <v>0.1</v>
      </c>
      <c r="F24" s="44">
        <v>0.1</v>
      </c>
      <c r="G24" s="44">
        <v>0.1</v>
      </c>
      <c r="H24" s="44">
        <v>0.4</v>
      </c>
      <c r="I24" s="44">
        <v>0.1</v>
      </c>
      <c r="J24" s="44">
        <v>0.1</v>
      </c>
      <c r="K24" s="44">
        <v>0.1</v>
      </c>
      <c r="L24" s="44">
        <v>0.1</v>
      </c>
      <c r="M24" s="44">
        <f>SUM(I24:L24)</f>
        <v>0.4</v>
      </c>
      <c r="N24" s="41">
        <f t="shared" si="8"/>
        <v>0.1</v>
      </c>
      <c r="O24" s="41">
        <f>+J24/E24*C24</f>
        <v>0.1</v>
      </c>
      <c r="P24" s="41">
        <f>+K24/F24*C24</f>
        <v>0.1</v>
      </c>
      <c r="Q24" s="41">
        <f>+L24/G24*C24</f>
        <v>0.1</v>
      </c>
      <c r="R24" s="41">
        <f t="shared" si="9"/>
        <v>0.1</v>
      </c>
      <c r="S24" s="52">
        <f>I24/D24*$C$23</f>
        <v>0.1</v>
      </c>
      <c r="T24" s="52">
        <f t="shared" si="16"/>
        <v>0.1</v>
      </c>
      <c r="U24" s="52">
        <f t="shared" si="16"/>
        <v>0.1</v>
      </c>
      <c r="V24" s="52">
        <v>0.1</v>
      </c>
      <c r="W24" s="52">
        <v>0.4</v>
      </c>
    </row>
    <row r="25" spans="1:23" ht="19.5" customHeight="1">
      <c r="A25" s="47" t="s">
        <v>65</v>
      </c>
      <c r="B25" s="41" t="s">
        <v>67</v>
      </c>
      <c r="C25" s="49">
        <v>0.1</v>
      </c>
      <c r="D25" s="44">
        <v>1</v>
      </c>
      <c r="E25" s="44">
        <v>1</v>
      </c>
      <c r="F25" s="44">
        <v>1</v>
      </c>
      <c r="G25" s="44">
        <v>1</v>
      </c>
      <c r="H25" s="44">
        <v>1</v>
      </c>
      <c r="I25" s="44">
        <v>1</v>
      </c>
      <c r="J25" s="44">
        <v>1</v>
      </c>
      <c r="K25" s="44">
        <v>1</v>
      </c>
      <c r="L25" s="44">
        <v>1</v>
      </c>
      <c r="M25" s="44">
        <v>1</v>
      </c>
      <c r="N25" s="41">
        <f t="shared" si="8"/>
        <v>0.1</v>
      </c>
      <c r="O25" s="41">
        <f>+J25/E25*C25</f>
        <v>0.1</v>
      </c>
      <c r="P25" s="41">
        <f>+K25/F25*C25</f>
        <v>0.1</v>
      </c>
      <c r="Q25" s="41">
        <f>+L25/G25*C25</f>
        <v>0.1</v>
      </c>
      <c r="R25" s="41">
        <f t="shared" si="9"/>
        <v>0.1</v>
      </c>
      <c r="S25" s="52">
        <f>I25/D25*$C$25</f>
        <v>0.1</v>
      </c>
      <c r="T25" s="52">
        <f t="shared" ref="T25:W25" si="17">J25/E25*$C$25</f>
        <v>0.1</v>
      </c>
      <c r="U25" s="52">
        <f t="shared" si="17"/>
        <v>0.1</v>
      </c>
      <c r="V25" s="52">
        <f t="shared" si="17"/>
        <v>0.1</v>
      </c>
      <c r="W25" s="52">
        <f t="shared" si="17"/>
        <v>0.1</v>
      </c>
    </row>
    <row r="26" spans="1:23">
      <c r="A26" s="45"/>
      <c r="B26" s="67" t="s">
        <v>45</v>
      </c>
      <c r="C26" s="46">
        <f>+C15+C17+C18+C19+C20+C21+C22+C23+C24+C25</f>
        <v>0.99999999999999989</v>
      </c>
      <c r="D26" s="68"/>
      <c r="E26" s="68"/>
      <c r="F26" s="68"/>
      <c r="G26" s="68"/>
      <c r="H26" s="68"/>
      <c r="I26" s="68"/>
      <c r="J26" s="67"/>
      <c r="K26" s="67"/>
      <c r="L26" s="67"/>
      <c r="M26" s="67"/>
      <c r="N26" s="69" t="e">
        <f t="shared" ref="N26:U26" si="18">SUM(N15:N25)</f>
        <v>#DIV/0!</v>
      </c>
      <c r="O26" s="69" t="e">
        <f t="shared" si="18"/>
        <v>#DIV/0!</v>
      </c>
      <c r="P26" s="69" t="e">
        <f t="shared" si="18"/>
        <v>#DIV/0!</v>
      </c>
      <c r="Q26" s="69" t="e">
        <f t="shared" si="18"/>
        <v>#DIV/0!</v>
      </c>
      <c r="R26" s="69" t="e">
        <f t="shared" si="18"/>
        <v>#DIV/0!</v>
      </c>
      <c r="S26" s="70">
        <f t="shared" si="18"/>
        <v>1.2689550323041212</v>
      </c>
      <c r="T26" s="70">
        <f t="shared" si="18"/>
        <v>1.048833852042677</v>
      </c>
      <c r="U26" s="70">
        <f t="shared" si="18"/>
        <v>1.2944600193453801</v>
      </c>
      <c r="V26" s="58">
        <f t="shared" ref="V26" si="19">SUM(V15:V25)</f>
        <v>1.2926585995403368</v>
      </c>
      <c r="W26" s="58">
        <f>SUM(W15:W25)</f>
        <v>1.5832657119146001</v>
      </c>
    </row>
    <row r="27" spans="1:23" ht="15" customHeight="1">
      <c r="A27" s="97" t="s">
        <v>68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17.25" customHeight="1">
      <c r="A28" s="44">
        <v>1</v>
      </c>
      <c r="B28" s="41" t="s">
        <v>69</v>
      </c>
      <c r="C28" s="49">
        <v>0.1</v>
      </c>
      <c r="D28" s="44">
        <v>55.4</v>
      </c>
      <c r="E28" s="44">
        <v>55.4</v>
      </c>
      <c r="F28" s="44">
        <v>56.6</v>
      </c>
      <c r="G28" s="44">
        <v>77.900000000000006</v>
      </c>
      <c r="H28" s="44">
        <v>245.3</v>
      </c>
      <c r="I28" s="71">
        <v>53.3</v>
      </c>
      <c r="J28" s="44">
        <v>52.1</v>
      </c>
      <c r="K28" s="44">
        <v>74.959999999999994</v>
      </c>
      <c r="L28" s="44">
        <f>M28-180.36</f>
        <v>74.44</v>
      </c>
      <c r="M28" s="44">
        <v>254.8</v>
      </c>
      <c r="N28" s="41"/>
      <c r="O28" s="41"/>
      <c r="P28" s="41"/>
      <c r="Q28" s="41"/>
      <c r="R28" s="41"/>
      <c r="S28" s="52">
        <f>I28/D28*$C$28</f>
        <v>9.6209386281588455E-2</v>
      </c>
      <c r="T28" s="52">
        <f t="shared" ref="T28:W28" si="20">J28/E28*$C$28</f>
        <v>9.4043321299638993E-2</v>
      </c>
      <c r="U28" s="52">
        <f t="shared" si="20"/>
        <v>0.1324381625441696</v>
      </c>
      <c r="V28" s="52">
        <f t="shared" si="20"/>
        <v>9.5558408215661098E-2</v>
      </c>
      <c r="W28" s="52">
        <f t="shared" si="20"/>
        <v>0.10387280880554424</v>
      </c>
    </row>
    <row r="29" spans="1:23" ht="17.25" customHeight="1">
      <c r="A29" s="44">
        <v>2</v>
      </c>
      <c r="B29" s="41" t="s">
        <v>70</v>
      </c>
      <c r="C29" s="49">
        <v>0.1</v>
      </c>
      <c r="D29" s="44">
        <v>1.23</v>
      </c>
      <c r="E29" s="44">
        <v>1.23</v>
      </c>
      <c r="F29" s="44">
        <v>1.23</v>
      </c>
      <c r="G29" s="44">
        <v>1.23</v>
      </c>
      <c r="H29" s="44">
        <v>1.23</v>
      </c>
      <c r="I29" s="71">
        <v>1.3</v>
      </c>
      <c r="J29" s="44">
        <v>1.2</v>
      </c>
      <c r="K29" s="44">
        <v>0.88</v>
      </c>
      <c r="L29" s="44">
        <v>1.4</v>
      </c>
      <c r="M29" s="44">
        <v>1.4</v>
      </c>
      <c r="N29" s="41"/>
      <c r="O29" s="41"/>
      <c r="P29" s="41"/>
      <c r="Q29" s="41"/>
      <c r="R29" s="41"/>
      <c r="S29" s="52">
        <f>I29/D29*$C$29</f>
        <v>0.10569105691056911</v>
      </c>
      <c r="T29" s="52">
        <f t="shared" ref="T29:W29" si="21">J29/E29*$C$29</f>
        <v>9.7560975609756101E-2</v>
      </c>
      <c r="U29" s="52">
        <f t="shared" si="21"/>
        <v>7.1544715447154475E-2</v>
      </c>
      <c r="V29" s="52">
        <f t="shared" si="21"/>
        <v>0.11382113821138212</v>
      </c>
      <c r="W29" s="52">
        <f t="shared" si="21"/>
        <v>0.11382113821138212</v>
      </c>
    </row>
    <row r="30" spans="1:23" ht="17.25" customHeight="1">
      <c r="A30" s="44">
        <v>3</v>
      </c>
      <c r="B30" s="41" t="s">
        <v>71</v>
      </c>
      <c r="C30" s="49">
        <v>0.1</v>
      </c>
      <c r="D30" s="76">
        <v>0.46</v>
      </c>
      <c r="E30" s="76">
        <v>0.46</v>
      </c>
      <c r="F30" s="76">
        <v>0.46</v>
      </c>
      <c r="G30" s="76">
        <v>0.46</v>
      </c>
      <c r="H30" s="76">
        <v>0.46</v>
      </c>
      <c r="I30" s="76">
        <v>0.6</v>
      </c>
      <c r="J30" s="77">
        <v>0.4</v>
      </c>
      <c r="K30" s="78">
        <v>0.28000000000000003</v>
      </c>
      <c r="L30" s="60">
        <v>0.68</v>
      </c>
      <c r="M30" s="77">
        <v>0.68</v>
      </c>
      <c r="N30" s="76"/>
      <c r="O30" s="77"/>
      <c r="P30" s="79"/>
      <c r="Q30" s="72"/>
      <c r="R30" s="76">
        <v>0.6</v>
      </c>
      <c r="S30" s="52">
        <f>I30/D30*$C$30</f>
        <v>0.13043478260869565</v>
      </c>
      <c r="T30" s="52">
        <f t="shared" ref="T30:W30" si="22">J30/E30*$C$30</f>
        <v>8.6956521739130432E-2</v>
      </c>
      <c r="U30" s="52">
        <f t="shared" si="22"/>
        <v>6.0869565217391314E-2</v>
      </c>
      <c r="V30" s="52">
        <f t="shared" si="22"/>
        <v>0.14782608695652175</v>
      </c>
      <c r="W30" s="52">
        <f t="shared" si="22"/>
        <v>0.14782608695652175</v>
      </c>
    </row>
    <row r="31" spans="1:23" ht="20.25" customHeight="1">
      <c r="A31" s="44">
        <v>4</v>
      </c>
      <c r="B31" s="41" t="s">
        <v>72</v>
      </c>
      <c r="C31" s="49">
        <v>0.1</v>
      </c>
      <c r="D31" s="60">
        <v>2.13</v>
      </c>
      <c r="E31" s="60">
        <v>2.13</v>
      </c>
      <c r="F31" s="60">
        <v>2.1800000000000002</v>
      </c>
      <c r="G31" s="60">
        <v>3</v>
      </c>
      <c r="H31" s="60">
        <v>3</v>
      </c>
      <c r="I31" s="60">
        <v>2.4500000000000002</v>
      </c>
      <c r="J31" s="60">
        <v>2.29</v>
      </c>
      <c r="K31" s="60">
        <v>2.41</v>
      </c>
      <c r="L31" s="60">
        <v>2.8</v>
      </c>
      <c r="M31" s="60">
        <v>2.8</v>
      </c>
      <c r="N31" s="72"/>
      <c r="O31" s="72"/>
      <c r="P31" s="72"/>
      <c r="Q31" s="72"/>
      <c r="R31" s="72"/>
      <c r="S31" s="52">
        <f>I31/D31*$C$31</f>
        <v>0.11502347417840378</v>
      </c>
      <c r="T31" s="52">
        <f t="shared" ref="T31:W31" si="23">J31/E31*$C$31</f>
        <v>0.10751173708920188</v>
      </c>
      <c r="U31" s="52">
        <f t="shared" si="23"/>
        <v>0.11055045871559632</v>
      </c>
      <c r="V31" s="52">
        <f t="shared" si="23"/>
        <v>9.3333333333333324E-2</v>
      </c>
      <c r="W31" s="52">
        <f t="shared" si="23"/>
        <v>9.3333333333333324E-2</v>
      </c>
    </row>
    <row r="32" spans="1:23" ht="17.25" customHeight="1">
      <c r="A32" s="44">
        <v>5</v>
      </c>
      <c r="B32" s="41" t="s">
        <v>73</v>
      </c>
      <c r="C32" s="49">
        <v>0.1</v>
      </c>
      <c r="D32" s="44">
        <v>2.4E-2</v>
      </c>
      <c r="E32" s="44">
        <v>2.4E-2</v>
      </c>
      <c r="F32" s="44">
        <v>2.4E-2</v>
      </c>
      <c r="G32" s="44">
        <v>2.4E-2</v>
      </c>
      <c r="H32" s="44">
        <v>2.4E-2</v>
      </c>
      <c r="I32" s="71">
        <v>3.3000000000000002E-2</v>
      </c>
      <c r="J32" s="44">
        <v>3.6999999999999998E-2</v>
      </c>
      <c r="K32" s="44">
        <v>0.14000000000000001</v>
      </c>
      <c r="L32" s="44">
        <v>0.28999999999999998</v>
      </c>
      <c r="M32" s="44">
        <v>0.28999999999999998</v>
      </c>
      <c r="N32" s="41"/>
      <c r="O32" s="41"/>
      <c r="P32" s="41"/>
      <c r="Q32" s="41"/>
      <c r="R32" s="41"/>
      <c r="S32" s="52">
        <f>I32/D32*$C$32</f>
        <v>0.13750000000000001</v>
      </c>
      <c r="T32" s="52">
        <f t="shared" ref="T32:W32" si="24">J32/E32*$C$32</f>
        <v>0.15416666666666667</v>
      </c>
      <c r="U32" s="52">
        <f t="shared" si="24"/>
        <v>0.58333333333333337</v>
      </c>
      <c r="V32" s="52">
        <f t="shared" si="24"/>
        <v>1.2083333333333333</v>
      </c>
      <c r="W32" s="52">
        <f t="shared" si="24"/>
        <v>1.2083333333333333</v>
      </c>
    </row>
    <row r="33" spans="1:23" ht="33" customHeight="1">
      <c r="A33" s="44">
        <v>6</v>
      </c>
      <c r="B33" s="41" t="s">
        <v>74</v>
      </c>
      <c r="C33" s="49">
        <v>0.1</v>
      </c>
      <c r="D33" s="73">
        <v>0.6</v>
      </c>
      <c r="E33" s="73">
        <v>0.6</v>
      </c>
      <c r="F33" s="73">
        <v>0.65</v>
      </c>
      <c r="G33" s="73">
        <v>0.65</v>
      </c>
      <c r="H33" s="73">
        <v>0.63</v>
      </c>
      <c r="I33" s="71">
        <v>0.54</v>
      </c>
      <c r="J33" s="44">
        <v>0.33</v>
      </c>
      <c r="K33" s="44">
        <v>0.63</v>
      </c>
      <c r="L33" s="44">
        <v>2.4</v>
      </c>
      <c r="M33" s="44">
        <v>0.98</v>
      </c>
      <c r="N33" s="41">
        <f>+I23/D23*C33</f>
        <v>0.11000000000000001</v>
      </c>
      <c r="O33" s="41">
        <f>+J33/E23*C33</f>
        <v>3.3000000000000003E-5</v>
      </c>
      <c r="P33" s="41">
        <f>+K33/F23*C33</f>
        <v>6.3E-5</v>
      </c>
      <c r="Q33" s="41">
        <f>+L33/G23*C33</f>
        <v>2.3999999999999998E-4</v>
      </c>
      <c r="R33" s="41">
        <f>+M33/H23*C33</f>
        <v>2.4499999999999999E-5</v>
      </c>
      <c r="S33" s="52">
        <f>I33/D33*$C$33</f>
        <v>9.0000000000000024E-2</v>
      </c>
      <c r="T33" s="52">
        <f t="shared" ref="T33:W33" si="25">J33/E33*$C$33</f>
        <v>5.5000000000000007E-2</v>
      </c>
      <c r="U33" s="52">
        <f t="shared" si="25"/>
        <v>9.6923076923076931E-2</v>
      </c>
      <c r="V33" s="52">
        <f>L33/G33*$C$33</f>
        <v>0.36923076923076925</v>
      </c>
      <c r="W33" s="52">
        <f t="shared" si="25"/>
        <v>0.15555555555555556</v>
      </c>
    </row>
    <row r="34" spans="1:23" ht="18.75" customHeight="1">
      <c r="A34" s="47" t="s">
        <v>63</v>
      </c>
      <c r="B34" s="41" t="s">
        <v>75</v>
      </c>
      <c r="C34" s="49">
        <v>0.1</v>
      </c>
      <c r="D34" s="44">
        <v>90</v>
      </c>
      <c r="E34" s="44">
        <v>90</v>
      </c>
      <c r="F34" s="44">
        <v>90</v>
      </c>
      <c r="G34" s="44">
        <v>90</v>
      </c>
      <c r="H34" s="44">
        <v>90</v>
      </c>
      <c r="I34" s="71">
        <v>65.2</v>
      </c>
      <c r="J34" s="44">
        <v>67.400000000000006</v>
      </c>
      <c r="K34" s="44">
        <v>20</v>
      </c>
      <c r="L34" s="44">
        <v>5.2</v>
      </c>
      <c r="M34" s="44">
        <v>5.2</v>
      </c>
      <c r="N34" s="41"/>
      <c r="O34" s="41"/>
      <c r="P34" s="41"/>
      <c r="Q34" s="41"/>
      <c r="R34" s="41"/>
      <c r="S34" s="52">
        <f>I34/D34*$C$34</f>
        <v>7.244444444444445E-2</v>
      </c>
      <c r="T34" s="52">
        <f t="shared" ref="T34:W34" si="26">J34/E34*$C$34</f>
        <v>7.4888888888888894E-2</v>
      </c>
      <c r="U34" s="52">
        <f t="shared" si="26"/>
        <v>2.2222222222222223E-2</v>
      </c>
      <c r="V34" s="52">
        <f t="shared" si="26"/>
        <v>5.7777777777777784E-3</v>
      </c>
      <c r="W34" s="52">
        <f t="shared" si="26"/>
        <v>5.7777777777777784E-3</v>
      </c>
    </row>
    <row r="35" spans="1:23" ht="18.75" customHeight="1">
      <c r="A35" s="47" t="s">
        <v>76</v>
      </c>
      <c r="B35" s="41" t="s">
        <v>77</v>
      </c>
      <c r="C35" s="49">
        <v>0.1</v>
      </c>
      <c r="D35" s="44">
        <v>90</v>
      </c>
      <c r="E35" s="44">
        <v>90</v>
      </c>
      <c r="F35" s="44">
        <v>90</v>
      </c>
      <c r="G35" s="44">
        <v>90</v>
      </c>
      <c r="H35" s="44">
        <v>90</v>
      </c>
      <c r="I35" s="71">
        <v>198</v>
      </c>
      <c r="J35" s="44">
        <v>96</v>
      </c>
      <c r="K35" s="44">
        <v>19</v>
      </c>
      <c r="L35" s="44">
        <v>9</v>
      </c>
      <c r="M35" s="44">
        <v>9</v>
      </c>
      <c r="N35" s="41"/>
      <c r="O35" s="41"/>
      <c r="P35" s="41"/>
      <c r="Q35" s="41"/>
      <c r="R35" s="41"/>
      <c r="S35" s="52">
        <f>I35/D35*$C$35</f>
        <v>0.22000000000000003</v>
      </c>
      <c r="T35" s="52">
        <f t="shared" ref="T35:W35" si="27">J35/E35*$C$35</f>
        <v>0.10666666666666667</v>
      </c>
      <c r="U35" s="52">
        <f t="shared" si="27"/>
        <v>2.1111111111111112E-2</v>
      </c>
      <c r="V35" s="52">
        <f t="shared" si="27"/>
        <v>1.0000000000000002E-2</v>
      </c>
      <c r="W35" s="52">
        <f t="shared" si="27"/>
        <v>1.0000000000000002E-2</v>
      </c>
    </row>
    <row r="36" spans="1:23" ht="31.5">
      <c r="A36" s="47" t="s">
        <v>65</v>
      </c>
      <c r="B36" s="41" t="s">
        <v>78</v>
      </c>
      <c r="C36" s="49">
        <v>0.1</v>
      </c>
      <c r="D36" s="44">
        <v>340.875</v>
      </c>
      <c r="E36" s="44">
        <v>340.875</v>
      </c>
      <c r="F36" s="44">
        <v>340.875</v>
      </c>
      <c r="G36" s="44">
        <v>340.875</v>
      </c>
      <c r="H36" s="44">
        <v>1363.5</v>
      </c>
      <c r="I36" s="44">
        <v>341.9</v>
      </c>
      <c r="J36" s="44">
        <v>343.7</v>
      </c>
      <c r="K36" s="44">
        <v>341.8</v>
      </c>
      <c r="L36" s="44">
        <v>339.1</v>
      </c>
      <c r="M36" s="44">
        <f>SUM(I36:L36)</f>
        <v>1366.5</v>
      </c>
      <c r="N36" s="41"/>
      <c r="O36" s="41"/>
      <c r="P36" s="41"/>
      <c r="Q36" s="41"/>
      <c r="R36" s="41"/>
      <c r="S36" s="52">
        <f>I36/D36*$C$36</f>
        <v>0.1003006967363403</v>
      </c>
      <c r="T36" s="52">
        <f t="shared" ref="T36:W36" si="28">J36/E36*$C$36</f>
        <v>0.10082874954162083</v>
      </c>
      <c r="U36" s="52">
        <f t="shared" si="28"/>
        <v>0.10027136046938029</v>
      </c>
      <c r="V36" s="52">
        <f t="shared" si="28"/>
        <v>9.9479281261459496E-2</v>
      </c>
      <c r="W36" s="52">
        <f t="shared" si="28"/>
        <v>0.10022002200220022</v>
      </c>
    </row>
    <row r="37" spans="1:23" ht="17.25" customHeight="1">
      <c r="A37" s="44">
        <v>10</v>
      </c>
      <c r="B37" s="41" t="s">
        <v>79</v>
      </c>
      <c r="C37" s="49">
        <v>0.1</v>
      </c>
      <c r="D37" s="44">
        <v>100</v>
      </c>
      <c r="E37" s="44">
        <v>100</v>
      </c>
      <c r="F37" s="44">
        <v>100</v>
      </c>
      <c r="G37" s="44">
        <v>100</v>
      </c>
      <c r="H37" s="44">
        <v>100</v>
      </c>
      <c r="I37" s="44">
        <v>100</v>
      </c>
      <c r="J37" s="44">
        <v>100</v>
      </c>
      <c r="K37" s="44">
        <v>100</v>
      </c>
      <c r="L37" s="44">
        <v>100</v>
      </c>
      <c r="M37" s="44">
        <v>100</v>
      </c>
      <c r="N37" s="41">
        <f>+I37/D37*C37</f>
        <v>0.1</v>
      </c>
      <c r="O37" s="41">
        <f>+J37/E37*C37</f>
        <v>0.1</v>
      </c>
      <c r="P37" s="41">
        <f>+K37/F37*C37</f>
        <v>0.1</v>
      </c>
      <c r="Q37" s="41">
        <f>+L37/G37*C37</f>
        <v>0.1</v>
      </c>
      <c r="R37" s="41">
        <f>+M37/H37*C37</f>
        <v>0.1</v>
      </c>
      <c r="S37" s="52">
        <f>I37/D37*$C$37</f>
        <v>0.1</v>
      </c>
      <c r="T37" s="52">
        <f t="shared" ref="T37:W37" si="29">J37/E37*$C$37</f>
        <v>0.1</v>
      </c>
      <c r="U37" s="52">
        <f t="shared" si="29"/>
        <v>0.1</v>
      </c>
      <c r="V37" s="52">
        <f t="shared" si="29"/>
        <v>0.1</v>
      </c>
      <c r="W37" s="52">
        <f t="shared" si="29"/>
        <v>0.1</v>
      </c>
    </row>
    <row r="38" spans="1:23" ht="17.25" customHeight="1">
      <c r="A38" s="44">
        <v>11</v>
      </c>
      <c r="B38" s="41" t="s">
        <v>80</v>
      </c>
      <c r="C38" s="49">
        <v>0</v>
      </c>
      <c r="D38" s="44"/>
      <c r="E38" s="44"/>
      <c r="F38" s="44"/>
      <c r="G38" s="74">
        <v>2224534.3829999999</v>
      </c>
      <c r="H38" s="74">
        <v>2224534.3829999999</v>
      </c>
      <c r="I38" s="44"/>
      <c r="J38" s="44"/>
      <c r="K38" s="44"/>
      <c r="L38" s="44"/>
      <c r="M38" s="44"/>
      <c r="N38" s="41"/>
      <c r="O38" s="41"/>
      <c r="P38" s="41"/>
      <c r="Q38" s="41"/>
      <c r="R38" s="41"/>
      <c r="S38" s="52">
        <v>0</v>
      </c>
      <c r="T38" s="52">
        <v>0</v>
      </c>
      <c r="U38" s="52">
        <v>0</v>
      </c>
      <c r="V38" s="52">
        <v>0</v>
      </c>
      <c r="W38" s="52">
        <v>0</v>
      </c>
    </row>
    <row r="39" spans="1:23" ht="15" customHeight="1">
      <c r="A39" s="45"/>
      <c r="B39" s="69" t="s">
        <v>45</v>
      </c>
      <c r="C39" s="46">
        <f>+C28+C29+C30+C31+C32+C33+C34+C35+C36+C37+C38</f>
        <v>0.99999999999999989</v>
      </c>
      <c r="D39" s="62"/>
      <c r="E39" s="62"/>
      <c r="F39" s="62"/>
      <c r="G39" s="62"/>
      <c r="H39" s="62"/>
      <c r="I39" s="62"/>
      <c r="J39" s="69"/>
      <c r="K39" s="69"/>
      <c r="L39" s="69"/>
      <c r="M39" s="69"/>
      <c r="N39" s="69">
        <f t="shared" ref="N39:W39" si="30">SUM(N28:N38)</f>
        <v>0.21000000000000002</v>
      </c>
      <c r="O39" s="69">
        <f t="shared" si="30"/>
        <v>0.10003300000000001</v>
      </c>
      <c r="P39" s="69">
        <f t="shared" si="30"/>
        <v>0.100063</v>
      </c>
      <c r="Q39" s="69">
        <f t="shared" si="30"/>
        <v>0.10024000000000001</v>
      </c>
      <c r="R39" s="69">
        <f t="shared" si="30"/>
        <v>0.70002449999999994</v>
      </c>
      <c r="S39" s="58">
        <f t="shared" si="30"/>
        <v>1.1676038411600418</v>
      </c>
      <c r="T39" s="58">
        <f t="shared" si="30"/>
        <v>0.97762352750157056</v>
      </c>
      <c r="U39" s="58">
        <f t="shared" si="30"/>
        <v>1.2992640059834357</v>
      </c>
      <c r="V39" s="58">
        <f t="shared" si="30"/>
        <v>2.243360128320238</v>
      </c>
      <c r="W39" s="58">
        <f t="shared" si="30"/>
        <v>2.0387400559756483</v>
      </c>
    </row>
    <row r="40" spans="1:23" ht="6.75" customHeight="1"/>
    <row r="41" spans="1:23">
      <c r="A41" s="99" t="s">
        <v>81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23" ht="14.25" customHeight="1">
      <c r="A42" s="100" t="s">
        <v>82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23" ht="33.75" customHeight="1">
      <c r="A43" s="101" t="s">
        <v>83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23" ht="18.75" customHeight="1">
      <c r="A44" s="100" t="s">
        <v>84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23" ht="16.5" customHeight="1">
      <c r="A45" s="100" t="s">
        <v>85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23" ht="36" customHeight="1">
      <c r="A46" s="100" t="s">
        <v>86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8" spans="1:23" s="42" customFormat="1" ht="18.75">
      <c r="B48" s="43" t="s">
        <v>87</v>
      </c>
      <c r="C48" s="43"/>
      <c r="D48" s="43"/>
      <c r="E48" s="43"/>
      <c r="F48" s="43"/>
      <c r="G48" s="43"/>
      <c r="H48" s="43"/>
      <c r="I48" s="102" t="s">
        <v>88</v>
      </c>
      <c r="J48" s="102"/>
      <c r="K48" s="102"/>
    </row>
    <row r="49" spans="2:11" s="42" customFormat="1" ht="18.75">
      <c r="B49" s="43"/>
      <c r="C49" s="43"/>
      <c r="D49" s="43"/>
      <c r="E49" s="43"/>
      <c r="F49" s="43"/>
      <c r="G49" s="43"/>
      <c r="H49" s="43"/>
      <c r="I49" s="63"/>
      <c r="J49" s="63"/>
      <c r="K49" s="63"/>
    </row>
    <row r="50" spans="2:11" s="42" customFormat="1" ht="18.75">
      <c r="B50" s="43" t="s">
        <v>89</v>
      </c>
      <c r="C50" s="43"/>
      <c r="D50" s="43"/>
      <c r="E50" s="43"/>
      <c r="F50" s="43"/>
      <c r="G50" s="43"/>
      <c r="H50" s="43"/>
      <c r="I50" s="102" t="s">
        <v>90</v>
      </c>
      <c r="J50" s="102"/>
      <c r="K50" s="102"/>
    </row>
    <row r="51" spans="2:11" s="42" customFormat="1">
      <c r="I51" s="61"/>
      <c r="J51" s="61"/>
      <c r="K51" s="61"/>
    </row>
    <row r="52" spans="2:11" s="42" customFormat="1">
      <c r="I52" s="98"/>
      <c r="J52" s="98"/>
      <c r="K52" s="98"/>
    </row>
  </sheetData>
  <mergeCells count="20">
    <mergeCell ref="I52:K52"/>
    <mergeCell ref="A5:W5"/>
    <mergeCell ref="A14:W14"/>
    <mergeCell ref="A27:W27"/>
    <mergeCell ref="A41:R41"/>
    <mergeCell ref="A42:R42"/>
    <mergeCell ref="A43:R43"/>
    <mergeCell ref="A44:R44"/>
    <mergeCell ref="A45:R45"/>
    <mergeCell ref="A46:R46"/>
    <mergeCell ref="I48:K48"/>
    <mergeCell ref="I50:K50"/>
    <mergeCell ref="A1:W1"/>
    <mergeCell ref="A3:A4"/>
    <mergeCell ref="B3:B4"/>
    <mergeCell ref="C3:C4"/>
    <mergeCell ref="D3:H3"/>
    <mergeCell ref="I3:M3"/>
    <mergeCell ref="N3:R3"/>
    <mergeCell ref="S3:W3"/>
  </mergeCells>
  <pageMargins left="0.23622047244094491" right="0.19685039370078741" top="0.23622047244094491" bottom="0.19685039370078741" header="0.19685039370078741" footer="0.19685039370078741"/>
  <pageSetup paperSize="9" scale="58" orientation="landscape" r:id="rId1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topLeftCell="A13" zoomScale="55" zoomScaleNormal="55" workbookViewId="0">
      <selection activeCell="I28" sqref="I28:M38"/>
    </sheetView>
  </sheetViews>
  <sheetFormatPr defaultRowHeight="15.75"/>
  <cols>
    <col min="1" max="1" width="5" style="64" customWidth="1"/>
    <col min="2" max="2" width="62.42578125" style="64" customWidth="1"/>
    <col min="3" max="3" width="13.7109375" style="64" customWidth="1"/>
    <col min="4" max="4" width="11.42578125" style="75" customWidth="1"/>
    <col min="5" max="8" width="11.42578125" style="64" customWidth="1"/>
    <col min="9" max="13" width="11.42578125" style="75" customWidth="1"/>
    <col min="14" max="14" width="12.85546875" style="64" hidden="1" customWidth="1"/>
    <col min="15" max="15" width="9.7109375" style="64" hidden="1" customWidth="1"/>
    <col min="16" max="16" width="10" style="64" hidden="1" customWidth="1"/>
    <col min="17" max="17" width="10.28515625" style="64" hidden="1" customWidth="1"/>
    <col min="18" max="18" width="11.42578125" style="64" hidden="1" customWidth="1"/>
    <col min="19" max="19" width="10.85546875" style="64" bestFit="1" customWidth="1"/>
    <col min="20" max="251" width="9.140625" style="64"/>
    <col min="252" max="252" width="5" style="64" customWidth="1"/>
    <col min="253" max="253" width="63.42578125" style="64" customWidth="1"/>
    <col min="254" max="254" width="14.140625" style="64" customWidth="1"/>
    <col min="255" max="255" width="9.140625" style="64" customWidth="1"/>
    <col min="256" max="256" width="9.42578125" style="64" customWidth="1"/>
    <col min="257" max="257" width="10.28515625" style="64" customWidth="1"/>
    <col min="258" max="258" width="9.7109375" style="64" customWidth="1"/>
    <col min="259" max="259" width="10.28515625" style="64" customWidth="1"/>
    <col min="260" max="260" width="9.140625" style="64" customWidth="1"/>
    <col min="261" max="261" width="9.5703125" style="64" customWidth="1"/>
    <col min="262" max="262" width="11.5703125" style="64" customWidth="1"/>
    <col min="263" max="263" width="10.7109375" style="64" customWidth="1"/>
    <col min="264" max="264" width="9.42578125" style="64" customWidth="1"/>
    <col min="265" max="269" width="0" style="64" hidden="1" customWidth="1"/>
    <col min="270" max="271" width="9.140625" style="64"/>
    <col min="272" max="273" width="11.140625" style="64" customWidth="1"/>
    <col min="274" max="507" width="9.140625" style="64"/>
    <col min="508" max="508" width="5" style="64" customWidth="1"/>
    <col min="509" max="509" width="63.42578125" style="64" customWidth="1"/>
    <col min="510" max="510" width="14.140625" style="64" customWidth="1"/>
    <col min="511" max="511" width="9.140625" style="64" customWidth="1"/>
    <col min="512" max="512" width="9.42578125" style="64" customWidth="1"/>
    <col min="513" max="513" width="10.28515625" style="64" customWidth="1"/>
    <col min="514" max="514" width="9.7109375" style="64" customWidth="1"/>
    <col min="515" max="515" width="10.28515625" style="64" customWidth="1"/>
    <col min="516" max="516" width="9.140625" style="64" customWidth="1"/>
    <col min="517" max="517" width="9.5703125" style="64" customWidth="1"/>
    <col min="518" max="518" width="11.5703125" style="64" customWidth="1"/>
    <col min="519" max="519" width="10.7109375" style="64" customWidth="1"/>
    <col min="520" max="520" width="9.42578125" style="64" customWidth="1"/>
    <col min="521" max="525" width="0" style="64" hidden="1" customWidth="1"/>
    <col min="526" max="527" width="9.140625" style="64"/>
    <col min="528" max="529" width="11.140625" style="64" customWidth="1"/>
    <col min="530" max="763" width="9.140625" style="64"/>
    <col min="764" max="764" width="5" style="64" customWidth="1"/>
    <col min="765" max="765" width="63.42578125" style="64" customWidth="1"/>
    <col min="766" max="766" width="14.140625" style="64" customWidth="1"/>
    <col min="767" max="767" width="9.140625" style="64" customWidth="1"/>
    <col min="768" max="768" width="9.42578125" style="64" customWidth="1"/>
    <col min="769" max="769" width="10.28515625" style="64" customWidth="1"/>
    <col min="770" max="770" width="9.7109375" style="64" customWidth="1"/>
    <col min="771" max="771" width="10.28515625" style="64" customWidth="1"/>
    <col min="772" max="772" width="9.140625" style="64" customWidth="1"/>
    <col min="773" max="773" width="9.5703125" style="64" customWidth="1"/>
    <col min="774" max="774" width="11.5703125" style="64" customWidth="1"/>
    <col min="775" max="775" width="10.7109375" style="64" customWidth="1"/>
    <col min="776" max="776" width="9.42578125" style="64" customWidth="1"/>
    <col min="777" max="781" width="0" style="64" hidden="1" customWidth="1"/>
    <col min="782" max="783" width="9.140625" style="64"/>
    <col min="784" max="785" width="11.140625" style="64" customWidth="1"/>
    <col min="786" max="1019" width="9.140625" style="64"/>
    <col min="1020" max="1020" width="5" style="64" customWidth="1"/>
    <col min="1021" max="1021" width="63.42578125" style="64" customWidth="1"/>
    <col min="1022" max="1022" width="14.140625" style="64" customWidth="1"/>
    <col min="1023" max="1023" width="9.140625" style="64" customWidth="1"/>
    <col min="1024" max="1024" width="9.42578125" style="64" customWidth="1"/>
    <col min="1025" max="1025" width="10.28515625" style="64" customWidth="1"/>
    <col min="1026" max="1026" width="9.7109375" style="64" customWidth="1"/>
    <col min="1027" max="1027" width="10.28515625" style="64" customWidth="1"/>
    <col min="1028" max="1028" width="9.140625" style="64" customWidth="1"/>
    <col min="1029" max="1029" width="9.5703125" style="64" customWidth="1"/>
    <col min="1030" max="1030" width="11.5703125" style="64" customWidth="1"/>
    <col min="1031" max="1031" width="10.7109375" style="64" customWidth="1"/>
    <col min="1032" max="1032" width="9.42578125" style="64" customWidth="1"/>
    <col min="1033" max="1037" width="0" style="64" hidden="1" customWidth="1"/>
    <col min="1038" max="1039" width="9.140625" style="64"/>
    <col min="1040" max="1041" width="11.140625" style="64" customWidth="1"/>
    <col min="1042" max="1275" width="9.140625" style="64"/>
    <col min="1276" max="1276" width="5" style="64" customWidth="1"/>
    <col min="1277" max="1277" width="63.42578125" style="64" customWidth="1"/>
    <col min="1278" max="1278" width="14.140625" style="64" customWidth="1"/>
    <col min="1279" max="1279" width="9.140625" style="64" customWidth="1"/>
    <col min="1280" max="1280" width="9.42578125" style="64" customWidth="1"/>
    <col min="1281" max="1281" width="10.28515625" style="64" customWidth="1"/>
    <col min="1282" max="1282" width="9.7109375" style="64" customWidth="1"/>
    <col min="1283" max="1283" width="10.28515625" style="64" customWidth="1"/>
    <col min="1284" max="1284" width="9.140625" style="64" customWidth="1"/>
    <col min="1285" max="1285" width="9.5703125" style="64" customWidth="1"/>
    <col min="1286" max="1286" width="11.5703125" style="64" customWidth="1"/>
    <col min="1287" max="1287" width="10.7109375" style="64" customWidth="1"/>
    <col min="1288" max="1288" width="9.42578125" style="64" customWidth="1"/>
    <col min="1289" max="1293" width="0" style="64" hidden="1" customWidth="1"/>
    <col min="1294" max="1295" width="9.140625" style="64"/>
    <col min="1296" max="1297" width="11.140625" style="64" customWidth="1"/>
    <col min="1298" max="1531" width="9.140625" style="64"/>
    <col min="1532" max="1532" width="5" style="64" customWidth="1"/>
    <col min="1533" max="1533" width="63.42578125" style="64" customWidth="1"/>
    <col min="1534" max="1534" width="14.140625" style="64" customWidth="1"/>
    <col min="1535" max="1535" width="9.140625" style="64" customWidth="1"/>
    <col min="1536" max="1536" width="9.42578125" style="64" customWidth="1"/>
    <col min="1537" max="1537" width="10.28515625" style="64" customWidth="1"/>
    <col min="1538" max="1538" width="9.7109375" style="64" customWidth="1"/>
    <col min="1539" max="1539" width="10.28515625" style="64" customWidth="1"/>
    <col min="1540" max="1540" width="9.140625" style="64" customWidth="1"/>
    <col min="1541" max="1541" width="9.5703125" style="64" customWidth="1"/>
    <col min="1542" max="1542" width="11.5703125" style="64" customWidth="1"/>
    <col min="1543" max="1543" width="10.7109375" style="64" customWidth="1"/>
    <col min="1544" max="1544" width="9.42578125" style="64" customWidth="1"/>
    <col min="1545" max="1549" width="0" style="64" hidden="1" customWidth="1"/>
    <col min="1550" max="1551" width="9.140625" style="64"/>
    <col min="1552" max="1553" width="11.140625" style="64" customWidth="1"/>
    <col min="1554" max="1787" width="9.140625" style="64"/>
    <col min="1788" max="1788" width="5" style="64" customWidth="1"/>
    <col min="1789" max="1789" width="63.42578125" style="64" customWidth="1"/>
    <col min="1790" max="1790" width="14.140625" style="64" customWidth="1"/>
    <col min="1791" max="1791" width="9.140625" style="64" customWidth="1"/>
    <col min="1792" max="1792" width="9.42578125" style="64" customWidth="1"/>
    <col min="1793" max="1793" width="10.28515625" style="64" customWidth="1"/>
    <col min="1794" max="1794" width="9.7109375" style="64" customWidth="1"/>
    <col min="1795" max="1795" width="10.28515625" style="64" customWidth="1"/>
    <col min="1796" max="1796" width="9.140625" style="64" customWidth="1"/>
    <col min="1797" max="1797" width="9.5703125" style="64" customWidth="1"/>
    <col min="1798" max="1798" width="11.5703125" style="64" customWidth="1"/>
    <col min="1799" max="1799" width="10.7109375" style="64" customWidth="1"/>
    <col min="1800" max="1800" width="9.42578125" style="64" customWidth="1"/>
    <col min="1801" max="1805" width="0" style="64" hidden="1" customWidth="1"/>
    <col min="1806" max="1807" width="9.140625" style="64"/>
    <col min="1808" max="1809" width="11.140625" style="64" customWidth="1"/>
    <col min="1810" max="2043" width="9.140625" style="64"/>
    <col min="2044" max="2044" width="5" style="64" customWidth="1"/>
    <col min="2045" max="2045" width="63.42578125" style="64" customWidth="1"/>
    <col min="2046" max="2046" width="14.140625" style="64" customWidth="1"/>
    <col min="2047" max="2047" width="9.140625" style="64" customWidth="1"/>
    <col min="2048" max="2048" width="9.42578125" style="64" customWidth="1"/>
    <col min="2049" max="2049" width="10.28515625" style="64" customWidth="1"/>
    <col min="2050" max="2050" width="9.7109375" style="64" customWidth="1"/>
    <col min="2051" max="2051" width="10.28515625" style="64" customWidth="1"/>
    <col min="2052" max="2052" width="9.140625" style="64" customWidth="1"/>
    <col min="2053" max="2053" width="9.5703125" style="64" customWidth="1"/>
    <col min="2054" max="2054" width="11.5703125" style="64" customWidth="1"/>
    <col min="2055" max="2055" width="10.7109375" style="64" customWidth="1"/>
    <col min="2056" max="2056" width="9.42578125" style="64" customWidth="1"/>
    <col min="2057" max="2061" width="0" style="64" hidden="1" customWidth="1"/>
    <col min="2062" max="2063" width="9.140625" style="64"/>
    <col min="2064" max="2065" width="11.140625" style="64" customWidth="1"/>
    <col min="2066" max="2299" width="9.140625" style="64"/>
    <col min="2300" max="2300" width="5" style="64" customWidth="1"/>
    <col min="2301" max="2301" width="63.42578125" style="64" customWidth="1"/>
    <col min="2302" max="2302" width="14.140625" style="64" customWidth="1"/>
    <col min="2303" max="2303" width="9.140625" style="64" customWidth="1"/>
    <col min="2304" max="2304" width="9.42578125" style="64" customWidth="1"/>
    <col min="2305" max="2305" width="10.28515625" style="64" customWidth="1"/>
    <col min="2306" max="2306" width="9.7109375" style="64" customWidth="1"/>
    <col min="2307" max="2307" width="10.28515625" style="64" customWidth="1"/>
    <col min="2308" max="2308" width="9.140625" style="64" customWidth="1"/>
    <col min="2309" max="2309" width="9.5703125" style="64" customWidth="1"/>
    <col min="2310" max="2310" width="11.5703125" style="64" customWidth="1"/>
    <col min="2311" max="2311" width="10.7109375" style="64" customWidth="1"/>
    <col min="2312" max="2312" width="9.42578125" style="64" customWidth="1"/>
    <col min="2313" max="2317" width="0" style="64" hidden="1" customWidth="1"/>
    <col min="2318" max="2319" width="9.140625" style="64"/>
    <col min="2320" max="2321" width="11.140625" style="64" customWidth="1"/>
    <col min="2322" max="2555" width="9.140625" style="64"/>
    <col min="2556" max="2556" width="5" style="64" customWidth="1"/>
    <col min="2557" max="2557" width="63.42578125" style="64" customWidth="1"/>
    <col min="2558" max="2558" width="14.140625" style="64" customWidth="1"/>
    <col min="2559" max="2559" width="9.140625" style="64" customWidth="1"/>
    <col min="2560" max="2560" width="9.42578125" style="64" customWidth="1"/>
    <col min="2561" max="2561" width="10.28515625" style="64" customWidth="1"/>
    <col min="2562" max="2562" width="9.7109375" style="64" customWidth="1"/>
    <col min="2563" max="2563" width="10.28515625" style="64" customWidth="1"/>
    <col min="2564" max="2564" width="9.140625" style="64" customWidth="1"/>
    <col min="2565" max="2565" width="9.5703125" style="64" customWidth="1"/>
    <col min="2566" max="2566" width="11.5703125" style="64" customWidth="1"/>
    <col min="2567" max="2567" width="10.7109375" style="64" customWidth="1"/>
    <col min="2568" max="2568" width="9.42578125" style="64" customWidth="1"/>
    <col min="2569" max="2573" width="0" style="64" hidden="1" customWidth="1"/>
    <col min="2574" max="2575" width="9.140625" style="64"/>
    <col min="2576" max="2577" width="11.140625" style="64" customWidth="1"/>
    <col min="2578" max="2811" width="9.140625" style="64"/>
    <col min="2812" max="2812" width="5" style="64" customWidth="1"/>
    <col min="2813" max="2813" width="63.42578125" style="64" customWidth="1"/>
    <col min="2814" max="2814" width="14.140625" style="64" customWidth="1"/>
    <col min="2815" max="2815" width="9.140625" style="64" customWidth="1"/>
    <col min="2816" max="2816" width="9.42578125" style="64" customWidth="1"/>
    <col min="2817" max="2817" width="10.28515625" style="64" customWidth="1"/>
    <col min="2818" max="2818" width="9.7109375" style="64" customWidth="1"/>
    <col min="2819" max="2819" width="10.28515625" style="64" customWidth="1"/>
    <col min="2820" max="2820" width="9.140625" style="64" customWidth="1"/>
    <col min="2821" max="2821" width="9.5703125" style="64" customWidth="1"/>
    <col min="2822" max="2822" width="11.5703125" style="64" customWidth="1"/>
    <col min="2823" max="2823" width="10.7109375" style="64" customWidth="1"/>
    <col min="2824" max="2824" width="9.42578125" style="64" customWidth="1"/>
    <col min="2825" max="2829" width="0" style="64" hidden="1" customWidth="1"/>
    <col min="2830" max="2831" width="9.140625" style="64"/>
    <col min="2832" max="2833" width="11.140625" style="64" customWidth="1"/>
    <col min="2834" max="3067" width="9.140625" style="64"/>
    <col min="3068" max="3068" width="5" style="64" customWidth="1"/>
    <col min="3069" max="3069" width="63.42578125" style="64" customWidth="1"/>
    <col min="3070" max="3070" width="14.140625" style="64" customWidth="1"/>
    <col min="3071" max="3071" width="9.140625" style="64" customWidth="1"/>
    <col min="3072" max="3072" width="9.42578125" style="64" customWidth="1"/>
    <col min="3073" max="3073" width="10.28515625" style="64" customWidth="1"/>
    <col min="3074" max="3074" width="9.7109375" style="64" customWidth="1"/>
    <col min="3075" max="3075" width="10.28515625" style="64" customWidth="1"/>
    <col min="3076" max="3076" width="9.140625" style="64" customWidth="1"/>
    <col min="3077" max="3077" width="9.5703125" style="64" customWidth="1"/>
    <col min="3078" max="3078" width="11.5703125" style="64" customWidth="1"/>
    <col min="3079" max="3079" width="10.7109375" style="64" customWidth="1"/>
    <col min="3080" max="3080" width="9.42578125" style="64" customWidth="1"/>
    <col min="3081" max="3085" width="0" style="64" hidden="1" customWidth="1"/>
    <col min="3086" max="3087" width="9.140625" style="64"/>
    <col min="3088" max="3089" width="11.140625" style="64" customWidth="1"/>
    <col min="3090" max="3323" width="9.140625" style="64"/>
    <col min="3324" max="3324" width="5" style="64" customWidth="1"/>
    <col min="3325" max="3325" width="63.42578125" style="64" customWidth="1"/>
    <col min="3326" max="3326" width="14.140625" style="64" customWidth="1"/>
    <col min="3327" max="3327" width="9.140625" style="64" customWidth="1"/>
    <col min="3328" max="3328" width="9.42578125" style="64" customWidth="1"/>
    <col min="3329" max="3329" width="10.28515625" style="64" customWidth="1"/>
    <col min="3330" max="3330" width="9.7109375" style="64" customWidth="1"/>
    <col min="3331" max="3331" width="10.28515625" style="64" customWidth="1"/>
    <col min="3332" max="3332" width="9.140625" style="64" customWidth="1"/>
    <col min="3333" max="3333" width="9.5703125" style="64" customWidth="1"/>
    <col min="3334" max="3334" width="11.5703125" style="64" customWidth="1"/>
    <col min="3335" max="3335" width="10.7109375" style="64" customWidth="1"/>
    <col min="3336" max="3336" width="9.42578125" style="64" customWidth="1"/>
    <col min="3337" max="3341" width="0" style="64" hidden="1" customWidth="1"/>
    <col min="3342" max="3343" width="9.140625" style="64"/>
    <col min="3344" max="3345" width="11.140625" style="64" customWidth="1"/>
    <col min="3346" max="3579" width="9.140625" style="64"/>
    <col min="3580" max="3580" width="5" style="64" customWidth="1"/>
    <col min="3581" max="3581" width="63.42578125" style="64" customWidth="1"/>
    <col min="3582" max="3582" width="14.140625" style="64" customWidth="1"/>
    <col min="3583" max="3583" width="9.140625" style="64" customWidth="1"/>
    <col min="3584" max="3584" width="9.42578125" style="64" customWidth="1"/>
    <col min="3585" max="3585" width="10.28515625" style="64" customWidth="1"/>
    <col min="3586" max="3586" width="9.7109375" style="64" customWidth="1"/>
    <col min="3587" max="3587" width="10.28515625" style="64" customWidth="1"/>
    <col min="3588" max="3588" width="9.140625" style="64" customWidth="1"/>
    <col min="3589" max="3589" width="9.5703125" style="64" customWidth="1"/>
    <col min="3590" max="3590" width="11.5703125" style="64" customWidth="1"/>
    <col min="3591" max="3591" width="10.7109375" style="64" customWidth="1"/>
    <col min="3592" max="3592" width="9.42578125" style="64" customWidth="1"/>
    <col min="3593" max="3597" width="0" style="64" hidden="1" customWidth="1"/>
    <col min="3598" max="3599" width="9.140625" style="64"/>
    <col min="3600" max="3601" width="11.140625" style="64" customWidth="1"/>
    <col min="3602" max="3835" width="9.140625" style="64"/>
    <col min="3836" max="3836" width="5" style="64" customWidth="1"/>
    <col min="3837" max="3837" width="63.42578125" style="64" customWidth="1"/>
    <col min="3838" max="3838" width="14.140625" style="64" customWidth="1"/>
    <col min="3839" max="3839" width="9.140625" style="64" customWidth="1"/>
    <col min="3840" max="3840" width="9.42578125" style="64" customWidth="1"/>
    <col min="3841" max="3841" width="10.28515625" style="64" customWidth="1"/>
    <col min="3842" max="3842" width="9.7109375" style="64" customWidth="1"/>
    <col min="3843" max="3843" width="10.28515625" style="64" customWidth="1"/>
    <col min="3844" max="3844" width="9.140625" style="64" customWidth="1"/>
    <col min="3845" max="3845" width="9.5703125" style="64" customWidth="1"/>
    <col min="3846" max="3846" width="11.5703125" style="64" customWidth="1"/>
    <col min="3847" max="3847" width="10.7109375" style="64" customWidth="1"/>
    <col min="3848" max="3848" width="9.42578125" style="64" customWidth="1"/>
    <col min="3849" max="3853" width="0" style="64" hidden="1" customWidth="1"/>
    <col min="3854" max="3855" width="9.140625" style="64"/>
    <col min="3856" max="3857" width="11.140625" style="64" customWidth="1"/>
    <col min="3858" max="4091" width="9.140625" style="64"/>
    <col min="4092" max="4092" width="5" style="64" customWidth="1"/>
    <col min="4093" max="4093" width="63.42578125" style="64" customWidth="1"/>
    <col min="4094" max="4094" width="14.140625" style="64" customWidth="1"/>
    <col min="4095" max="4095" width="9.140625" style="64" customWidth="1"/>
    <col min="4096" max="4096" width="9.42578125" style="64" customWidth="1"/>
    <col min="4097" max="4097" width="10.28515625" style="64" customWidth="1"/>
    <col min="4098" max="4098" width="9.7109375" style="64" customWidth="1"/>
    <col min="4099" max="4099" width="10.28515625" style="64" customWidth="1"/>
    <col min="4100" max="4100" width="9.140625" style="64" customWidth="1"/>
    <col min="4101" max="4101" width="9.5703125" style="64" customWidth="1"/>
    <col min="4102" max="4102" width="11.5703125" style="64" customWidth="1"/>
    <col min="4103" max="4103" width="10.7109375" style="64" customWidth="1"/>
    <col min="4104" max="4104" width="9.42578125" style="64" customWidth="1"/>
    <col min="4105" max="4109" width="0" style="64" hidden="1" customWidth="1"/>
    <col min="4110" max="4111" width="9.140625" style="64"/>
    <col min="4112" max="4113" width="11.140625" style="64" customWidth="1"/>
    <col min="4114" max="4347" width="9.140625" style="64"/>
    <col min="4348" max="4348" width="5" style="64" customWidth="1"/>
    <col min="4349" max="4349" width="63.42578125" style="64" customWidth="1"/>
    <col min="4350" max="4350" width="14.140625" style="64" customWidth="1"/>
    <col min="4351" max="4351" width="9.140625" style="64" customWidth="1"/>
    <col min="4352" max="4352" width="9.42578125" style="64" customWidth="1"/>
    <col min="4353" max="4353" width="10.28515625" style="64" customWidth="1"/>
    <col min="4354" max="4354" width="9.7109375" style="64" customWidth="1"/>
    <col min="4355" max="4355" width="10.28515625" style="64" customWidth="1"/>
    <col min="4356" max="4356" width="9.140625" style="64" customWidth="1"/>
    <col min="4357" max="4357" width="9.5703125" style="64" customWidth="1"/>
    <col min="4358" max="4358" width="11.5703125" style="64" customWidth="1"/>
    <col min="4359" max="4359" width="10.7109375" style="64" customWidth="1"/>
    <col min="4360" max="4360" width="9.42578125" style="64" customWidth="1"/>
    <col min="4361" max="4365" width="0" style="64" hidden="1" customWidth="1"/>
    <col min="4366" max="4367" width="9.140625" style="64"/>
    <col min="4368" max="4369" width="11.140625" style="64" customWidth="1"/>
    <col min="4370" max="4603" width="9.140625" style="64"/>
    <col min="4604" max="4604" width="5" style="64" customWidth="1"/>
    <col min="4605" max="4605" width="63.42578125" style="64" customWidth="1"/>
    <col min="4606" max="4606" width="14.140625" style="64" customWidth="1"/>
    <col min="4607" max="4607" width="9.140625" style="64" customWidth="1"/>
    <col min="4608" max="4608" width="9.42578125" style="64" customWidth="1"/>
    <col min="4609" max="4609" width="10.28515625" style="64" customWidth="1"/>
    <col min="4610" max="4610" width="9.7109375" style="64" customWidth="1"/>
    <col min="4611" max="4611" width="10.28515625" style="64" customWidth="1"/>
    <col min="4612" max="4612" width="9.140625" style="64" customWidth="1"/>
    <col min="4613" max="4613" width="9.5703125" style="64" customWidth="1"/>
    <col min="4614" max="4614" width="11.5703125" style="64" customWidth="1"/>
    <col min="4615" max="4615" width="10.7109375" style="64" customWidth="1"/>
    <col min="4616" max="4616" width="9.42578125" style="64" customWidth="1"/>
    <col min="4617" max="4621" width="0" style="64" hidden="1" customWidth="1"/>
    <col min="4622" max="4623" width="9.140625" style="64"/>
    <col min="4624" max="4625" width="11.140625" style="64" customWidth="1"/>
    <col min="4626" max="4859" width="9.140625" style="64"/>
    <col min="4860" max="4860" width="5" style="64" customWidth="1"/>
    <col min="4861" max="4861" width="63.42578125" style="64" customWidth="1"/>
    <col min="4862" max="4862" width="14.140625" style="64" customWidth="1"/>
    <col min="4863" max="4863" width="9.140625" style="64" customWidth="1"/>
    <col min="4864" max="4864" width="9.42578125" style="64" customWidth="1"/>
    <col min="4865" max="4865" width="10.28515625" style="64" customWidth="1"/>
    <col min="4866" max="4866" width="9.7109375" style="64" customWidth="1"/>
    <col min="4867" max="4867" width="10.28515625" style="64" customWidth="1"/>
    <col min="4868" max="4868" width="9.140625" style="64" customWidth="1"/>
    <col min="4869" max="4869" width="9.5703125" style="64" customWidth="1"/>
    <col min="4870" max="4870" width="11.5703125" style="64" customWidth="1"/>
    <col min="4871" max="4871" width="10.7109375" style="64" customWidth="1"/>
    <col min="4872" max="4872" width="9.42578125" style="64" customWidth="1"/>
    <col min="4873" max="4877" width="0" style="64" hidden="1" customWidth="1"/>
    <col min="4878" max="4879" width="9.140625" style="64"/>
    <col min="4880" max="4881" width="11.140625" style="64" customWidth="1"/>
    <col min="4882" max="5115" width="9.140625" style="64"/>
    <col min="5116" max="5116" width="5" style="64" customWidth="1"/>
    <col min="5117" max="5117" width="63.42578125" style="64" customWidth="1"/>
    <col min="5118" max="5118" width="14.140625" style="64" customWidth="1"/>
    <col min="5119" max="5119" width="9.140625" style="64" customWidth="1"/>
    <col min="5120" max="5120" width="9.42578125" style="64" customWidth="1"/>
    <col min="5121" max="5121" width="10.28515625" style="64" customWidth="1"/>
    <col min="5122" max="5122" width="9.7109375" style="64" customWidth="1"/>
    <col min="5123" max="5123" width="10.28515625" style="64" customWidth="1"/>
    <col min="5124" max="5124" width="9.140625" style="64" customWidth="1"/>
    <col min="5125" max="5125" width="9.5703125" style="64" customWidth="1"/>
    <col min="5126" max="5126" width="11.5703125" style="64" customWidth="1"/>
    <col min="5127" max="5127" width="10.7109375" style="64" customWidth="1"/>
    <col min="5128" max="5128" width="9.42578125" style="64" customWidth="1"/>
    <col min="5129" max="5133" width="0" style="64" hidden="1" customWidth="1"/>
    <col min="5134" max="5135" width="9.140625" style="64"/>
    <col min="5136" max="5137" width="11.140625" style="64" customWidth="1"/>
    <col min="5138" max="5371" width="9.140625" style="64"/>
    <col min="5372" max="5372" width="5" style="64" customWidth="1"/>
    <col min="5373" max="5373" width="63.42578125" style="64" customWidth="1"/>
    <col min="5374" max="5374" width="14.140625" style="64" customWidth="1"/>
    <col min="5375" max="5375" width="9.140625" style="64" customWidth="1"/>
    <col min="5376" max="5376" width="9.42578125" style="64" customWidth="1"/>
    <col min="5377" max="5377" width="10.28515625" style="64" customWidth="1"/>
    <col min="5378" max="5378" width="9.7109375" style="64" customWidth="1"/>
    <col min="5379" max="5379" width="10.28515625" style="64" customWidth="1"/>
    <col min="5380" max="5380" width="9.140625" style="64" customWidth="1"/>
    <col min="5381" max="5381" width="9.5703125" style="64" customWidth="1"/>
    <col min="5382" max="5382" width="11.5703125" style="64" customWidth="1"/>
    <col min="5383" max="5383" width="10.7109375" style="64" customWidth="1"/>
    <col min="5384" max="5384" width="9.42578125" style="64" customWidth="1"/>
    <col min="5385" max="5389" width="0" style="64" hidden="1" customWidth="1"/>
    <col min="5390" max="5391" width="9.140625" style="64"/>
    <col min="5392" max="5393" width="11.140625" style="64" customWidth="1"/>
    <col min="5394" max="5627" width="9.140625" style="64"/>
    <col min="5628" max="5628" width="5" style="64" customWidth="1"/>
    <col min="5629" max="5629" width="63.42578125" style="64" customWidth="1"/>
    <col min="5630" max="5630" width="14.140625" style="64" customWidth="1"/>
    <col min="5631" max="5631" width="9.140625" style="64" customWidth="1"/>
    <col min="5632" max="5632" width="9.42578125" style="64" customWidth="1"/>
    <col min="5633" max="5633" width="10.28515625" style="64" customWidth="1"/>
    <col min="5634" max="5634" width="9.7109375" style="64" customWidth="1"/>
    <col min="5635" max="5635" width="10.28515625" style="64" customWidth="1"/>
    <col min="5636" max="5636" width="9.140625" style="64" customWidth="1"/>
    <col min="5637" max="5637" width="9.5703125" style="64" customWidth="1"/>
    <col min="5638" max="5638" width="11.5703125" style="64" customWidth="1"/>
    <col min="5639" max="5639" width="10.7109375" style="64" customWidth="1"/>
    <col min="5640" max="5640" width="9.42578125" style="64" customWidth="1"/>
    <col min="5641" max="5645" width="0" style="64" hidden="1" customWidth="1"/>
    <col min="5646" max="5647" width="9.140625" style="64"/>
    <col min="5648" max="5649" width="11.140625" style="64" customWidth="1"/>
    <col min="5650" max="5883" width="9.140625" style="64"/>
    <col min="5884" max="5884" width="5" style="64" customWidth="1"/>
    <col min="5885" max="5885" width="63.42578125" style="64" customWidth="1"/>
    <col min="5886" max="5886" width="14.140625" style="64" customWidth="1"/>
    <col min="5887" max="5887" width="9.140625" style="64" customWidth="1"/>
    <col min="5888" max="5888" width="9.42578125" style="64" customWidth="1"/>
    <col min="5889" max="5889" width="10.28515625" style="64" customWidth="1"/>
    <col min="5890" max="5890" width="9.7109375" style="64" customWidth="1"/>
    <col min="5891" max="5891" width="10.28515625" style="64" customWidth="1"/>
    <col min="5892" max="5892" width="9.140625" style="64" customWidth="1"/>
    <col min="5893" max="5893" width="9.5703125" style="64" customWidth="1"/>
    <col min="5894" max="5894" width="11.5703125" style="64" customWidth="1"/>
    <col min="5895" max="5895" width="10.7109375" style="64" customWidth="1"/>
    <col min="5896" max="5896" width="9.42578125" style="64" customWidth="1"/>
    <col min="5897" max="5901" width="0" style="64" hidden="1" customWidth="1"/>
    <col min="5902" max="5903" width="9.140625" style="64"/>
    <col min="5904" max="5905" width="11.140625" style="64" customWidth="1"/>
    <col min="5906" max="6139" width="9.140625" style="64"/>
    <col min="6140" max="6140" width="5" style="64" customWidth="1"/>
    <col min="6141" max="6141" width="63.42578125" style="64" customWidth="1"/>
    <col min="6142" max="6142" width="14.140625" style="64" customWidth="1"/>
    <col min="6143" max="6143" width="9.140625" style="64" customWidth="1"/>
    <col min="6144" max="6144" width="9.42578125" style="64" customWidth="1"/>
    <col min="6145" max="6145" width="10.28515625" style="64" customWidth="1"/>
    <col min="6146" max="6146" width="9.7109375" style="64" customWidth="1"/>
    <col min="6147" max="6147" width="10.28515625" style="64" customWidth="1"/>
    <col min="6148" max="6148" width="9.140625" style="64" customWidth="1"/>
    <col min="6149" max="6149" width="9.5703125" style="64" customWidth="1"/>
    <col min="6150" max="6150" width="11.5703125" style="64" customWidth="1"/>
    <col min="6151" max="6151" width="10.7109375" style="64" customWidth="1"/>
    <col min="6152" max="6152" width="9.42578125" style="64" customWidth="1"/>
    <col min="6153" max="6157" width="0" style="64" hidden="1" customWidth="1"/>
    <col min="6158" max="6159" width="9.140625" style="64"/>
    <col min="6160" max="6161" width="11.140625" style="64" customWidth="1"/>
    <col min="6162" max="6395" width="9.140625" style="64"/>
    <col min="6396" max="6396" width="5" style="64" customWidth="1"/>
    <col min="6397" max="6397" width="63.42578125" style="64" customWidth="1"/>
    <col min="6398" max="6398" width="14.140625" style="64" customWidth="1"/>
    <col min="6399" max="6399" width="9.140625" style="64" customWidth="1"/>
    <col min="6400" max="6400" width="9.42578125" style="64" customWidth="1"/>
    <col min="6401" max="6401" width="10.28515625" style="64" customWidth="1"/>
    <col min="6402" max="6402" width="9.7109375" style="64" customWidth="1"/>
    <col min="6403" max="6403" width="10.28515625" style="64" customWidth="1"/>
    <col min="6404" max="6404" width="9.140625" style="64" customWidth="1"/>
    <col min="6405" max="6405" width="9.5703125" style="64" customWidth="1"/>
    <col min="6406" max="6406" width="11.5703125" style="64" customWidth="1"/>
    <col min="6407" max="6407" width="10.7109375" style="64" customWidth="1"/>
    <col min="6408" max="6408" width="9.42578125" style="64" customWidth="1"/>
    <col min="6409" max="6413" width="0" style="64" hidden="1" customWidth="1"/>
    <col min="6414" max="6415" width="9.140625" style="64"/>
    <col min="6416" max="6417" width="11.140625" style="64" customWidth="1"/>
    <col min="6418" max="6651" width="9.140625" style="64"/>
    <col min="6652" max="6652" width="5" style="64" customWidth="1"/>
    <col min="6653" max="6653" width="63.42578125" style="64" customWidth="1"/>
    <col min="6654" max="6654" width="14.140625" style="64" customWidth="1"/>
    <col min="6655" max="6655" width="9.140625" style="64" customWidth="1"/>
    <col min="6656" max="6656" width="9.42578125" style="64" customWidth="1"/>
    <col min="6657" max="6657" width="10.28515625" style="64" customWidth="1"/>
    <col min="6658" max="6658" width="9.7109375" style="64" customWidth="1"/>
    <col min="6659" max="6659" width="10.28515625" style="64" customWidth="1"/>
    <col min="6660" max="6660" width="9.140625" style="64" customWidth="1"/>
    <col min="6661" max="6661" width="9.5703125" style="64" customWidth="1"/>
    <col min="6662" max="6662" width="11.5703125" style="64" customWidth="1"/>
    <col min="6663" max="6663" width="10.7109375" style="64" customWidth="1"/>
    <col min="6664" max="6664" width="9.42578125" style="64" customWidth="1"/>
    <col min="6665" max="6669" width="0" style="64" hidden="1" customWidth="1"/>
    <col min="6670" max="6671" width="9.140625" style="64"/>
    <col min="6672" max="6673" width="11.140625" style="64" customWidth="1"/>
    <col min="6674" max="6907" width="9.140625" style="64"/>
    <col min="6908" max="6908" width="5" style="64" customWidth="1"/>
    <col min="6909" max="6909" width="63.42578125" style="64" customWidth="1"/>
    <col min="6910" max="6910" width="14.140625" style="64" customWidth="1"/>
    <col min="6911" max="6911" width="9.140625" style="64" customWidth="1"/>
    <col min="6912" max="6912" width="9.42578125" style="64" customWidth="1"/>
    <col min="6913" max="6913" width="10.28515625" style="64" customWidth="1"/>
    <col min="6914" max="6914" width="9.7109375" style="64" customWidth="1"/>
    <col min="6915" max="6915" width="10.28515625" style="64" customWidth="1"/>
    <col min="6916" max="6916" width="9.140625" style="64" customWidth="1"/>
    <col min="6917" max="6917" width="9.5703125" style="64" customWidth="1"/>
    <col min="6918" max="6918" width="11.5703125" style="64" customWidth="1"/>
    <col min="6919" max="6919" width="10.7109375" style="64" customWidth="1"/>
    <col min="6920" max="6920" width="9.42578125" style="64" customWidth="1"/>
    <col min="6921" max="6925" width="0" style="64" hidden="1" customWidth="1"/>
    <col min="6926" max="6927" width="9.140625" style="64"/>
    <col min="6928" max="6929" width="11.140625" style="64" customWidth="1"/>
    <col min="6930" max="7163" width="9.140625" style="64"/>
    <col min="7164" max="7164" width="5" style="64" customWidth="1"/>
    <col min="7165" max="7165" width="63.42578125" style="64" customWidth="1"/>
    <col min="7166" max="7166" width="14.140625" style="64" customWidth="1"/>
    <col min="7167" max="7167" width="9.140625" style="64" customWidth="1"/>
    <col min="7168" max="7168" width="9.42578125" style="64" customWidth="1"/>
    <col min="7169" max="7169" width="10.28515625" style="64" customWidth="1"/>
    <col min="7170" max="7170" width="9.7109375" style="64" customWidth="1"/>
    <col min="7171" max="7171" width="10.28515625" style="64" customWidth="1"/>
    <col min="7172" max="7172" width="9.140625" style="64" customWidth="1"/>
    <col min="7173" max="7173" width="9.5703125" style="64" customWidth="1"/>
    <col min="7174" max="7174" width="11.5703125" style="64" customWidth="1"/>
    <col min="7175" max="7175" width="10.7109375" style="64" customWidth="1"/>
    <col min="7176" max="7176" width="9.42578125" style="64" customWidth="1"/>
    <col min="7177" max="7181" width="0" style="64" hidden="1" customWidth="1"/>
    <col min="7182" max="7183" width="9.140625" style="64"/>
    <col min="7184" max="7185" width="11.140625" style="64" customWidth="1"/>
    <col min="7186" max="7419" width="9.140625" style="64"/>
    <col min="7420" max="7420" width="5" style="64" customWidth="1"/>
    <col min="7421" max="7421" width="63.42578125" style="64" customWidth="1"/>
    <col min="7422" max="7422" width="14.140625" style="64" customWidth="1"/>
    <col min="7423" max="7423" width="9.140625" style="64" customWidth="1"/>
    <col min="7424" max="7424" width="9.42578125" style="64" customWidth="1"/>
    <col min="7425" max="7425" width="10.28515625" style="64" customWidth="1"/>
    <col min="7426" max="7426" width="9.7109375" style="64" customWidth="1"/>
    <col min="7427" max="7427" width="10.28515625" style="64" customWidth="1"/>
    <col min="7428" max="7428" width="9.140625" style="64" customWidth="1"/>
    <col min="7429" max="7429" width="9.5703125" style="64" customWidth="1"/>
    <col min="7430" max="7430" width="11.5703125" style="64" customWidth="1"/>
    <col min="7431" max="7431" width="10.7109375" style="64" customWidth="1"/>
    <col min="7432" max="7432" width="9.42578125" style="64" customWidth="1"/>
    <col min="7433" max="7437" width="0" style="64" hidden="1" customWidth="1"/>
    <col min="7438" max="7439" width="9.140625" style="64"/>
    <col min="7440" max="7441" width="11.140625" style="64" customWidth="1"/>
    <col min="7442" max="7675" width="9.140625" style="64"/>
    <col min="7676" max="7676" width="5" style="64" customWidth="1"/>
    <col min="7677" max="7677" width="63.42578125" style="64" customWidth="1"/>
    <col min="7678" max="7678" width="14.140625" style="64" customWidth="1"/>
    <col min="7679" max="7679" width="9.140625" style="64" customWidth="1"/>
    <col min="7680" max="7680" width="9.42578125" style="64" customWidth="1"/>
    <col min="7681" max="7681" width="10.28515625" style="64" customWidth="1"/>
    <col min="7682" max="7682" width="9.7109375" style="64" customWidth="1"/>
    <col min="7683" max="7683" width="10.28515625" style="64" customWidth="1"/>
    <col min="7684" max="7684" width="9.140625" style="64" customWidth="1"/>
    <col min="7685" max="7685" width="9.5703125" style="64" customWidth="1"/>
    <col min="7686" max="7686" width="11.5703125" style="64" customWidth="1"/>
    <col min="7687" max="7687" width="10.7109375" style="64" customWidth="1"/>
    <col min="7688" max="7688" width="9.42578125" style="64" customWidth="1"/>
    <col min="7689" max="7693" width="0" style="64" hidden="1" customWidth="1"/>
    <col min="7694" max="7695" width="9.140625" style="64"/>
    <col min="7696" max="7697" width="11.140625" style="64" customWidth="1"/>
    <col min="7698" max="7931" width="9.140625" style="64"/>
    <col min="7932" max="7932" width="5" style="64" customWidth="1"/>
    <col min="7933" max="7933" width="63.42578125" style="64" customWidth="1"/>
    <col min="7934" max="7934" width="14.140625" style="64" customWidth="1"/>
    <col min="7935" max="7935" width="9.140625" style="64" customWidth="1"/>
    <col min="7936" max="7936" width="9.42578125" style="64" customWidth="1"/>
    <col min="7937" max="7937" width="10.28515625" style="64" customWidth="1"/>
    <col min="7938" max="7938" width="9.7109375" style="64" customWidth="1"/>
    <col min="7939" max="7939" width="10.28515625" style="64" customWidth="1"/>
    <col min="7940" max="7940" width="9.140625" style="64" customWidth="1"/>
    <col min="7941" max="7941" width="9.5703125" style="64" customWidth="1"/>
    <col min="7942" max="7942" width="11.5703125" style="64" customWidth="1"/>
    <col min="7943" max="7943" width="10.7109375" style="64" customWidth="1"/>
    <col min="7944" max="7944" width="9.42578125" style="64" customWidth="1"/>
    <col min="7945" max="7949" width="0" style="64" hidden="1" customWidth="1"/>
    <col min="7950" max="7951" width="9.140625" style="64"/>
    <col min="7952" max="7953" width="11.140625" style="64" customWidth="1"/>
    <col min="7954" max="8187" width="9.140625" style="64"/>
    <col min="8188" max="8188" width="5" style="64" customWidth="1"/>
    <col min="8189" max="8189" width="63.42578125" style="64" customWidth="1"/>
    <col min="8190" max="8190" width="14.140625" style="64" customWidth="1"/>
    <col min="8191" max="8191" width="9.140625" style="64" customWidth="1"/>
    <col min="8192" max="8192" width="9.42578125" style="64" customWidth="1"/>
    <col min="8193" max="8193" width="10.28515625" style="64" customWidth="1"/>
    <col min="8194" max="8194" width="9.7109375" style="64" customWidth="1"/>
    <col min="8195" max="8195" width="10.28515625" style="64" customWidth="1"/>
    <col min="8196" max="8196" width="9.140625" style="64" customWidth="1"/>
    <col min="8197" max="8197" width="9.5703125" style="64" customWidth="1"/>
    <col min="8198" max="8198" width="11.5703125" style="64" customWidth="1"/>
    <col min="8199" max="8199" width="10.7109375" style="64" customWidth="1"/>
    <col min="8200" max="8200" width="9.42578125" style="64" customWidth="1"/>
    <col min="8201" max="8205" width="0" style="64" hidden="1" customWidth="1"/>
    <col min="8206" max="8207" width="9.140625" style="64"/>
    <col min="8208" max="8209" width="11.140625" style="64" customWidth="1"/>
    <col min="8210" max="8443" width="9.140625" style="64"/>
    <col min="8444" max="8444" width="5" style="64" customWidth="1"/>
    <col min="8445" max="8445" width="63.42578125" style="64" customWidth="1"/>
    <col min="8446" max="8446" width="14.140625" style="64" customWidth="1"/>
    <col min="8447" max="8447" width="9.140625" style="64" customWidth="1"/>
    <col min="8448" max="8448" width="9.42578125" style="64" customWidth="1"/>
    <col min="8449" max="8449" width="10.28515625" style="64" customWidth="1"/>
    <col min="8450" max="8450" width="9.7109375" style="64" customWidth="1"/>
    <col min="8451" max="8451" width="10.28515625" style="64" customWidth="1"/>
    <col min="8452" max="8452" width="9.140625" style="64" customWidth="1"/>
    <col min="8453" max="8453" width="9.5703125" style="64" customWidth="1"/>
    <col min="8454" max="8454" width="11.5703125" style="64" customWidth="1"/>
    <col min="8455" max="8455" width="10.7109375" style="64" customWidth="1"/>
    <col min="8456" max="8456" width="9.42578125" style="64" customWidth="1"/>
    <col min="8457" max="8461" width="0" style="64" hidden="1" customWidth="1"/>
    <col min="8462" max="8463" width="9.140625" style="64"/>
    <col min="8464" max="8465" width="11.140625" style="64" customWidth="1"/>
    <col min="8466" max="8699" width="9.140625" style="64"/>
    <col min="8700" max="8700" width="5" style="64" customWidth="1"/>
    <col min="8701" max="8701" width="63.42578125" style="64" customWidth="1"/>
    <col min="8702" max="8702" width="14.140625" style="64" customWidth="1"/>
    <col min="8703" max="8703" width="9.140625" style="64" customWidth="1"/>
    <col min="8704" max="8704" width="9.42578125" style="64" customWidth="1"/>
    <col min="8705" max="8705" width="10.28515625" style="64" customWidth="1"/>
    <col min="8706" max="8706" width="9.7109375" style="64" customWidth="1"/>
    <col min="8707" max="8707" width="10.28515625" style="64" customWidth="1"/>
    <col min="8708" max="8708" width="9.140625" style="64" customWidth="1"/>
    <col min="8709" max="8709" width="9.5703125" style="64" customWidth="1"/>
    <col min="8710" max="8710" width="11.5703125" style="64" customWidth="1"/>
    <col min="8711" max="8711" width="10.7109375" style="64" customWidth="1"/>
    <col min="8712" max="8712" width="9.42578125" style="64" customWidth="1"/>
    <col min="8713" max="8717" width="0" style="64" hidden="1" customWidth="1"/>
    <col min="8718" max="8719" width="9.140625" style="64"/>
    <col min="8720" max="8721" width="11.140625" style="64" customWidth="1"/>
    <col min="8722" max="8955" width="9.140625" style="64"/>
    <col min="8956" max="8956" width="5" style="64" customWidth="1"/>
    <col min="8957" max="8957" width="63.42578125" style="64" customWidth="1"/>
    <col min="8958" max="8958" width="14.140625" style="64" customWidth="1"/>
    <col min="8959" max="8959" width="9.140625" style="64" customWidth="1"/>
    <col min="8960" max="8960" width="9.42578125" style="64" customWidth="1"/>
    <col min="8961" max="8961" width="10.28515625" style="64" customWidth="1"/>
    <col min="8962" max="8962" width="9.7109375" style="64" customWidth="1"/>
    <col min="8963" max="8963" width="10.28515625" style="64" customWidth="1"/>
    <col min="8964" max="8964" width="9.140625" style="64" customWidth="1"/>
    <col min="8965" max="8965" width="9.5703125" style="64" customWidth="1"/>
    <col min="8966" max="8966" width="11.5703125" style="64" customWidth="1"/>
    <col min="8967" max="8967" width="10.7109375" style="64" customWidth="1"/>
    <col min="8968" max="8968" width="9.42578125" style="64" customWidth="1"/>
    <col min="8969" max="8973" width="0" style="64" hidden="1" customWidth="1"/>
    <col min="8974" max="8975" width="9.140625" style="64"/>
    <col min="8976" max="8977" width="11.140625" style="64" customWidth="1"/>
    <col min="8978" max="9211" width="9.140625" style="64"/>
    <col min="9212" max="9212" width="5" style="64" customWidth="1"/>
    <col min="9213" max="9213" width="63.42578125" style="64" customWidth="1"/>
    <col min="9214" max="9214" width="14.140625" style="64" customWidth="1"/>
    <col min="9215" max="9215" width="9.140625" style="64" customWidth="1"/>
    <col min="9216" max="9216" width="9.42578125" style="64" customWidth="1"/>
    <col min="9217" max="9217" width="10.28515625" style="64" customWidth="1"/>
    <col min="9218" max="9218" width="9.7109375" style="64" customWidth="1"/>
    <col min="9219" max="9219" width="10.28515625" style="64" customWidth="1"/>
    <col min="9220" max="9220" width="9.140625" style="64" customWidth="1"/>
    <col min="9221" max="9221" width="9.5703125" style="64" customWidth="1"/>
    <col min="9222" max="9222" width="11.5703125" style="64" customWidth="1"/>
    <col min="9223" max="9223" width="10.7109375" style="64" customWidth="1"/>
    <col min="9224" max="9224" width="9.42578125" style="64" customWidth="1"/>
    <col min="9225" max="9229" width="0" style="64" hidden="1" customWidth="1"/>
    <col min="9230" max="9231" width="9.140625" style="64"/>
    <col min="9232" max="9233" width="11.140625" style="64" customWidth="1"/>
    <col min="9234" max="9467" width="9.140625" style="64"/>
    <col min="9468" max="9468" width="5" style="64" customWidth="1"/>
    <col min="9469" max="9469" width="63.42578125" style="64" customWidth="1"/>
    <col min="9470" max="9470" width="14.140625" style="64" customWidth="1"/>
    <col min="9471" max="9471" width="9.140625" style="64" customWidth="1"/>
    <col min="9472" max="9472" width="9.42578125" style="64" customWidth="1"/>
    <col min="9473" max="9473" width="10.28515625" style="64" customWidth="1"/>
    <col min="9474" max="9474" width="9.7109375" style="64" customWidth="1"/>
    <col min="9475" max="9475" width="10.28515625" style="64" customWidth="1"/>
    <col min="9476" max="9476" width="9.140625" style="64" customWidth="1"/>
    <col min="9477" max="9477" width="9.5703125" style="64" customWidth="1"/>
    <col min="9478" max="9478" width="11.5703125" style="64" customWidth="1"/>
    <col min="9479" max="9479" width="10.7109375" style="64" customWidth="1"/>
    <col min="9480" max="9480" width="9.42578125" style="64" customWidth="1"/>
    <col min="9481" max="9485" width="0" style="64" hidden="1" customWidth="1"/>
    <col min="9486" max="9487" width="9.140625" style="64"/>
    <col min="9488" max="9489" width="11.140625" style="64" customWidth="1"/>
    <col min="9490" max="9723" width="9.140625" style="64"/>
    <col min="9724" max="9724" width="5" style="64" customWidth="1"/>
    <col min="9725" max="9725" width="63.42578125" style="64" customWidth="1"/>
    <col min="9726" max="9726" width="14.140625" style="64" customWidth="1"/>
    <col min="9727" max="9727" width="9.140625" style="64" customWidth="1"/>
    <col min="9728" max="9728" width="9.42578125" style="64" customWidth="1"/>
    <col min="9729" max="9729" width="10.28515625" style="64" customWidth="1"/>
    <col min="9730" max="9730" width="9.7109375" style="64" customWidth="1"/>
    <col min="9731" max="9731" width="10.28515625" style="64" customWidth="1"/>
    <col min="9732" max="9732" width="9.140625" style="64" customWidth="1"/>
    <col min="9733" max="9733" width="9.5703125" style="64" customWidth="1"/>
    <col min="9734" max="9734" width="11.5703125" style="64" customWidth="1"/>
    <col min="9735" max="9735" width="10.7109375" style="64" customWidth="1"/>
    <col min="9736" max="9736" width="9.42578125" style="64" customWidth="1"/>
    <col min="9737" max="9741" width="0" style="64" hidden="1" customWidth="1"/>
    <col min="9742" max="9743" width="9.140625" style="64"/>
    <col min="9744" max="9745" width="11.140625" style="64" customWidth="1"/>
    <col min="9746" max="9979" width="9.140625" style="64"/>
    <col min="9980" max="9980" width="5" style="64" customWidth="1"/>
    <col min="9981" max="9981" width="63.42578125" style="64" customWidth="1"/>
    <col min="9982" max="9982" width="14.140625" style="64" customWidth="1"/>
    <col min="9983" max="9983" width="9.140625" style="64" customWidth="1"/>
    <col min="9984" max="9984" width="9.42578125" style="64" customWidth="1"/>
    <col min="9985" max="9985" width="10.28515625" style="64" customWidth="1"/>
    <col min="9986" max="9986" width="9.7109375" style="64" customWidth="1"/>
    <col min="9987" max="9987" width="10.28515625" style="64" customWidth="1"/>
    <col min="9988" max="9988" width="9.140625" style="64" customWidth="1"/>
    <col min="9989" max="9989" width="9.5703125" style="64" customWidth="1"/>
    <col min="9990" max="9990" width="11.5703125" style="64" customWidth="1"/>
    <col min="9991" max="9991" width="10.7109375" style="64" customWidth="1"/>
    <col min="9992" max="9992" width="9.42578125" style="64" customWidth="1"/>
    <col min="9993" max="9997" width="0" style="64" hidden="1" customWidth="1"/>
    <col min="9998" max="9999" width="9.140625" style="64"/>
    <col min="10000" max="10001" width="11.140625" style="64" customWidth="1"/>
    <col min="10002" max="10235" width="9.140625" style="64"/>
    <col min="10236" max="10236" width="5" style="64" customWidth="1"/>
    <col min="10237" max="10237" width="63.42578125" style="64" customWidth="1"/>
    <col min="10238" max="10238" width="14.140625" style="64" customWidth="1"/>
    <col min="10239" max="10239" width="9.140625" style="64" customWidth="1"/>
    <col min="10240" max="10240" width="9.42578125" style="64" customWidth="1"/>
    <col min="10241" max="10241" width="10.28515625" style="64" customWidth="1"/>
    <col min="10242" max="10242" width="9.7109375" style="64" customWidth="1"/>
    <col min="10243" max="10243" width="10.28515625" style="64" customWidth="1"/>
    <col min="10244" max="10244" width="9.140625" style="64" customWidth="1"/>
    <col min="10245" max="10245" width="9.5703125" style="64" customWidth="1"/>
    <col min="10246" max="10246" width="11.5703125" style="64" customWidth="1"/>
    <col min="10247" max="10247" width="10.7109375" style="64" customWidth="1"/>
    <col min="10248" max="10248" width="9.42578125" style="64" customWidth="1"/>
    <col min="10249" max="10253" width="0" style="64" hidden="1" customWidth="1"/>
    <col min="10254" max="10255" width="9.140625" style="64"/>
    <col min="10256" max="10257" width="11.140625" style="64" customWidth="1"/>
    <col min="10258" max="10491" width="9.140625" style="64"/>
    <col min="10492" max="10492" width="5" style="64" customWidth="1"/>
    <col min="10493" max="10493" width="63.42578125" style="64" customWidth="1"/>
    <col min="10494" max="10494" width="14.140625" style="64" customWidth="1"/>
    <col min="10495" max="10495" width="9.140625" style="64" customWidth="1"/>
    <col min="10496" max="10496" width="9.42578125" style="64" customWidth="1"/>
    <col min="10497" max="10497" width="10.28515625" style="64" customWidth="1"/>
    <col min="10498" max="10498" width="9.7109375" style="64" customWidth="1"/>
    <col min="10499" max="10499" width="10.28515625" style="64" customWidth="1"/>
    <col min="10500" max="10500" width="9.140625" style="64" customWidth="1"/>
    <col min="10501" max="10501" width="9.5703125" style="64" customWidth="1"/>
    <col min="10502" max="10502" width="11.5703125" style="64" customWidth="1"/>
    <col min="10503" max="10503" width="10.7109375" style="64" customWidth="1"/>
    <col min="10504" max="10504" width="9.42578125" style="64" customWidth="1"/>
    <col min="10505" max="10509" width="0" style="64" hidden="1" customWidth="1"/>
    <col min="10510" max="10511" width="9.140625" style="64"/>
    <col min="10512" max="10513" width="11.140625" style="64" customWidth="1"/>
    <col min="10514" max="10747" width="9.140625" style="64"/>
    <col min="10748" max="10748" width="5" style="64" customWidth="1"/>
    <col min="10749" max="10749" width="63.42578125" style="64" customWidth="1"/>
    <col min="10750" max="10750" width="14.140625" style="64" customWidth="1"/>
    <col min="10751" max="10751" width="9.140625" style="64" customWidth="1"/>
    <col min="10752" max="10752" width="9.42578125" style="64" customWidth="1"/>
    <col min="10753" max="10753" width="10.28515625" style="64" customWidth="1"/>
    <col min="10754" max="10754" width="9.7109375" style="64" customWidth="1"/>
    <col min="10755" max="10755" width="10.28515625" style="64" customWidth="1"/>
    <col min="10756" max="10756" width="9.140625" style="64" customWidth="1"/>
    <col min="10757" max="10757" width="9.5703125" style="64" customWidth="1"/>
    <col min="10758" max="10758" width="11.5703125" style="64" customWidth="1"/>
    <col min="10759" max="10759" width="10.7109375" style="64" customWidth="1"/>
    <col min="10760" max="10760" width="9.42578125" style="64" customWidth="1"/>
    <col min="10761" max="10765" width="0" style="64" hidden="1" customWidth="1"/>
    <col min="10766" max="10767" width="9.140625" style="64"/>
    <col min="10768" max="10769" width="11.140625" style="64" customWidth="1"/>
    <col min="10770" max="11003" width="9.140625" style="64"/>
    <col min="11004" max="11004" width="5" style="64" customWidth="1"/>
    <col min="11005" max="11005" width="63.42578125" style="64" customWidth="1"/>
    <col min="11006" max="11006" width="14.140625" style="64" customWidth="1"/>
    <col min="11007" max="11007" width="9.140625" style="64" customWidth="1"/>
    <col min="11008" max="11008" width="9.42578125" style="64" customWidth="1"/>
    <col min="11009" max="11009" width="10.28515625" style="64" customWidth="1"/>
    <col min="11010" max="11010" width="9.7109375" style="64" customWidth="1"/>
    <col min="11011" max="11011" width="10.28515625" style="64" customWidth="1"/>
    <col min="11012" max="11012" width="9.140625" style="64" customWidth="1"/>
    <col min="11013" max="11013" width="9.5703125" style="64" customWidth="1"/>
    <col min="11014" max="11014" width="11.5703125" style="64" customWidth="1"/>
    <col min="11015" max="11015" width="10.7109375" style="64" customWidth="1"/>
    <col min="11016" max="11016" width="9.42578125" style="64" customWidth="1"/>
    <col min="11017" max="11021" width="0" style="64" hidden="1" customWidth="1"/>
    <col min="11022" max="11023" width="9.140625" style="64"/>
    <col min="11024" max="11025" width="11.140625" style="64" customWidth="1"/>
    <col min="11026" max="11259" width="9.140625" style="64"/>
    <col min="11260" max="11260" width="5" style="64" customWidth="1"/>
    <col min="11261" max="11261" width="63.42578125" style="64" customWidth="1"/>
    <col min="11262" max="11262" width="14.140625" style="64" customWidth="1"/>
    <col min="11263" max="11263" width="9.140625" style="64" customWidth="1"/>
    <col min="11264" max="11264" width="9.42578125" style="64" customWidth="1"/>
    <col min="11265" max="11265" width="10.28515625" style="64" customWidth="1"/>
    <col min="11266" max="11266" width="9.7109375" style="64" customWidth="1"/>
    <col min="11267" max="11267" width="10.28515625" style="64" customWidth="1"/>
    <col min="11268" max="11268" width="9.140625" style="64" customWidth="1"/>
    <col min="11269" max="11269" width="9.5703125" style="64" customWidth="1"/>
    <col min="11270" max="11270" width="11.5703125" style="64" customWidth="1"/>
    <col min="11271" max="11271" width="10.7109375" style="64" customWidth="1"/>
    <col min="11272" max="11272" width="9.42578125" style="64" customWidth="1"/>
    <col min="11273" max="11277" width="0" style="64" hidden="1" customWidth="1"/>
    <col min="11278" max="11279" width="9.140625" style="64"/>
    <col min="11280" max="11281" width="11.140625" style="64" customWidth="1"/>
    <col min="11282" max="11515" width="9.140625" style="64"/>
    <col min="11516" max="11516" width="5" style="64" customWidth="1"/>
    <col min="11517" max="11517" width="63.42578125" style="64" customWidth="1"/>
    <col min="11518" max="11518" width="14.140625" style="64" customWidth="1"/>
    <col min="11519" max="11519" width="9.140625" style="64" customWidth="1"/>
    <col min="11520" max="11520" width="9.42578125" style="64" customWidth="1"/>
    <col min="11521" max="11521" width="10.28515625" style="64" customWidth="1"/>
    <col min="11522" max="11522" width="9.7109375" style="64" customWidth="1"/>
    <col min="11523" max="11523" width="10.28515625" style="64" customWidth="1"/>
    <col min="11524" max="11524" width="9.140625" style="64" customWidth="1"/>
    <col min="11525" max="11525" width="9.5703125" style="64" customWidth="1"/>
    <col min="11526" max="11526" width="11.5703125" style="64" customWidth="1"/>
    <col min="11527" max="11527" width="10.7109375" style="64" customWidth="1"/>
    <col min="11528" max="11528" width="9.42578125" style="64" customWidth="1"/>
    <col min="11529" max="11533" width="0" style="64" hidden="1" customWidth="1"/>
    <col min="11534" max="11535" width="9.140625" style="64"/>
    <col min="11536" max="11537" width="11.140625" style="64" customWidth="1"/>
    <col min="11538" max="11771" width="9.140625" style="64"/>
    <col min="11772" max="11772" width="5" style="64" customWidth="1"/>
    <col min="11773" max="11773" width="63.42578125" style="64" customWidth="1"/>
    <col min="11774" max="11774" width="14.140625" style="64" customWidth="1"/>
    <col min="11775" max="11775" width="9.140625" style="64" customWidth="1"/>
    <col min="11776" max="11776" width="9.42578125" style="64" customWidth="1"/>
    <col min="11777" max="11777" width="10.28515625" style="64" customWidth="1"/>
    <col min="11778" max="11778" width="9.7109375" style="64" customWidth="1"/>
    <col min="11779" max="11779" width="10.28515625" style="64" customWidth="1"/>
    <col min="11780" max="11780" width="9.140625" style="64" customWidth="1"/>
    <col min="11781" max="11781" width="9.5703125" style="64" customWidth="1"/>
    <col min="11782" max="11782" width="11.5703125" style="64" customWidth="1"/>
    <col min="11783" max="11783" width="10.7109375" style="64" customWidth="1"/>
    <col min="11784" max="11784" width="9.42578125" style="64" customWidth="1"/>
    <col min="11785" max="11789" width="0" style="64" hidden="1" customWidth="1"/>
    <col min="11790" max="11791" width="9.140625" style="64"/>
    <col min="11792" max="11793" width="11.140625" style="64" customWidth="1"/>
    <col min="11794" max="12027" width="9.140625" style="64"/>
    <col min="12028" max="12028" width="5" style="64" customWidth="1"/>
    <col min="12029" max="12029" width="63.42578125" style="64" customWidth="1"/>
    <col min="12030" max="12030" width="14.140625" style="64" customWidth="1"/>
    <col min="12031" max="12031" width="9.140625" style="64" customWidth="1"/>
    <col min="12032" max="12032" width="9.42578125" style="64" customWidth="1"/>
    <col min="12033" max="12033" width="10.28515625" style="64" customWidth="1"/>
    <col min="12034" max="12034" width="9.7109375" style="64" customWidth="1"/>
    <col min="12035" max="12035" width="10.28515625" style="64" customWidth="1"/>
    <col min="12036" max="12036" width="9.140625" style="64" customWidth="1"/>
    <col min="12037" max="12037" width="9.5703125" style="64" customWidth="1"/>
    <col min="12038" max="12038" width="11.5703125" style="64" customWidth="1"/>
    <col min="12039" max="12039" width="10.7109375" style="64" customWidth="1"/>
    <col min="12040" max="12040" width="9.42578125" style="64" customWidth="1"/>
    <col min="12041" max="12045" width="0" style="64" hidden="1" customWidth="1"/>
    <col min="12046" max="12047" width="9.140625" style="64"/>
    <col min="12048" max="12049" width="11.140625" style="64" customWidth="1"/>
    <col min="12050" max="12283" width="9.140625" style="64"/>
    <col min="12284" max="12284" width="5" style="64" customWidth="1"/>
    <col min="12285" max="12285" width="63.42578125" style="64" customWidth="1"/>
    <col min="12286" max="12286" width="14.140625" style="64" customWidth="1"/>
    <col min="12287" max="12287" width="9.140625" style="64" customWidth="1"/>
    <col min="12288" max="12288" width="9.42578125" style="64" customWidth="1"/>
    <col min="12289" max="12289" width="10.28515625" style="64" customWidth="1"/>
    <col min="12290" max="12290" width="9.7109375" style="64" customWidth="1"/>
    <col min="12291" max="12291" width="10.28515625" style="64" customWidth="1"/>
    <col min="12292" max="12292" width="9.140625" style="64" customWidth="1"/>
    <col min="12293" max="12293" width="9.5703125" style="64" customWidth="1"/>
    <col min="12294" max="12294" width="11.5703125" style="64" customWidth="1"/>
    <col min="12295" max="12295" width="10.7109375" style="64" customWidth="1"/>
    <col min="12296" max="12296" width="9.42578125" style="64" customWidth="1"/>
    <col min="12297" max="12301" width="0" style="64" hidden="1" customWidth="1"/>
    <col min="12302" max="12303" width="9.140625" style="64"/>
    <col min="12304" max="12305" width="11.140625" style="64" customWidth="1"/>
    <col min="12306" max="12539" width="9.140625" style="64"/>
    <col min="12540" max="12540" width="5" style="64" customWidth="1"/>
    <col min="12541" max="12541" width="63.42578125" style="64" customWidth="1"/>
    <col min="12542" max="12542" width="14.140625" style="64" customWidth="1"/>
    <col min="12543" max="12543" width="9.140625" style="64" customWidth="1"/>
    <col min="12544" max="12544" width="9.42578125" style="64" customWidth="1"/>
    <col min="12545" max="12545" width="10.28515625" style="64" customWidth="1"/>
    <col min="12546" max="12546" width="9.7109375" style="64" customWidth="1"/>
    <col min="12547" max="12547" width="10.28515625" style="64" customWidth="1"/>
    <col min="12548" max="12548" width="9.140625" style="64" customWidth="1"/>
    <col min="12549" max="12549" width="9.5703125" style="64" customWidth="1"/>
    <col min="12550" max="12550" width="11.5703125" style="64" customWidth="1"/>
    <col min="12551" max="12551" width="10.7109375" style="64" customWidth="1"/>
    <col min="12552" max="12552" width="9.42578125" style="64" customWidth="1"/>
    <col min="12553" max="12557" width="0" style="64" hidden="1" customWidth="1"/>
    <col min="12558" max="12559" width="9.140625" style="64"/>
    <col min="12560" max="12561" width="11.140625" style="64" customWidth="1"/>
    <col min="12562" max="12795" width="9.140625" style="64"/>
    <col min="12796" max="12796" width="5" style="64" customWidth="1"/>
    <col min="12797" max="12797" width="63.42578125" style="64" customWidth="1"/>
    <col min="12798" max="12798" width="14.140625" style="64" customWidth="1"/>
    <col min="12799" max="12799" width="9.140625" style="64" customWidth="1"/>
    <col min="12800" max="12800" width="9.42578125" style="64" customWidth="1"/>
    <col min="12801" max="12801" width="10.28515625" style="64" customWidth="1"/>
    <col min="12802" max="12802" width="9.7109375" style="64" customWidth="1"/>
    <col min="12803" max="12803" width="10.28515625" style="64" customWidth="1"/>
    <col min="12804" max="12804" width="9.140625" style="64" customWidth="1"/>
    <col min="12805" max="12805" width="9.5703125" style="64" customWidth="1"/>
    <col min="12806" max="12806" width="11.5703125" style="64" customWidth="1"/>
    <col min="12807" max="12807" width="10.7109375" style="64" customWidth="1"/>
    <col min="12808" max="12808" width="9.42578125" style="64" customWidth="1"/>
    <col min="12809" max="12813" width="0" style="64" hidden="1" customWidth="1"/>
    <col min="12814" max="12815" width="9.140625" style="64"/>
    <col min="12816" max="12817" width="11.140625" style="64" customWidth="1"/>
    <col min="12818" max="13051" width="9.140625" style="64"/>
    <col min="13052" max="13052" width="5" style="64" customWidth="1"/>
    <col min="13053" max="13053" width="63.42578125" style="64" customWidth="1"/>
    <col min="13054" max="13054" width="14.140625" style="64" customWidth="1"/>
    <col min="13055" max="13055" width="9.140625" style="64" customWidth="1"/>
    <col min="13056" max="13056" width="9.42578125" style="64" customWidth="1"/>
    <col min="13057" max="13057" width="10.28515625" style="64" customWidth="1"/>
    <col min="13058" max="13058" width="9.7109375" style="64" customWidth="1"/>
    <col min="13059" max="13059" width="10.28515625" style="64" customWidth="1"/>
    <col min="13060" max="13060" width="9.140625" style="64" customWidth="1"/>
    <col min="13061" max="13061" width="9.5703125" style="64" customWidth="1"/>
    <col min="13062" max="13062" width="11.5703125" style="64" customWidth="1"/>
    <col min="13063" max="13063" width="10.7109375" style="64" customWidth="1"/>
    <col min="13064" max="13064" width="9.42578125" style="64" customWidth="1"/>
    <col min="13065" max="13069" width="0" style="64" hidden="1" customWidth="1"/>
    <col min="13070" max="13071" width="9.140625" style="64"/>
    <col min="13072" max="13073" width="11.140625" style="64" customWidth="1"/>
    <col min="13074" max="13307" width="9.140625" style="64"/>
    <col min="13308" max="13308" width="5" style="64" customWidth="1"/>
    <col min="13309" max="13309" width="63.42578125" style="64" customWidth="1"/>
    <col min="13310" max="13310" width="14.140625" style="64" customWidth="1"/>
    <col min="13311" max="13311" width="9.140625" style="64" customWidth="1"/>
    <col min="13312" max="13312" width="9.42578125" style="64" customWidth="1"/>
    <col min="13313" max="13313" width="10.28515625" style="64" customWidth="1"/>
    <col min="13314" max="13314" width="9.7109375" style="64" customWidth="1"/>
    <col min="13315" max="13315" width="10.28515625" style="64" customWidth="1"/>
    <col min="13316" max="13316" width="9.140625" style="64" customWidth="1"/>
    <col min="13317" max="13317" width="9.5703125" style="64" customWidth="1"/>
    <col min="13318" max="13318" width="11.5703125" style="64" customWidth="1"/>
    <col min="13319" max="13319" width="10.7109375" style="64" customWidth="1"/>
    <col min="13320" max="13320" width="9.42578125" style="64" customWidth="1"/>
    <col min="13321" max="13325" width="0" style="64" hidden="1" customWidth="1"/>
    <col min="13326" max="13327" width="9.140625" style="64"/>
    <col min="13328" max="13329" width="11.140625" style="64" customWidth="1"/>
    <col min="13330" max="13563" width="9.140625" style="64"/>
    <col min="13564" max="13564" width="5" style="64" customWidth="1"/>
    <col min="13565" max="13565" width="63.42578125" style="64" customWidth="1"/>
    <col min="13566" max="13566" width="14.140625" style="64" customWidth="1"/>
    <col min="13567" max="13567" width="9.140625" style="64" customWidth="1"/>
    <col min="13568" max="13568" width="9.42578125" style="64" customWidth="1"/>
    <col min="13569" max="13569" width="10.28515625" style="64" customWidth="1"/>
    <col min="13570" max="13570" width="9.7109375" style="64" customWidth="1"/>
    <col min="13571" max="13571" width="10.28515625" style="64" customWidth="1"/>
    <col min="13572" max="13572" width="9.140625" style="64" customWidth="1"/>
    <col min="13573" max="13573" width="9.5703125" style="64" customWidth="1"/>
    <col min="13574" max="13574" width="11.5703125" style="64" customWidth="1"/>
    <col min="13575" max="13575" width="10.7109375" style="64" customWidth="1"/>
    <col min="13576" max="13576" width="9.42578125" style="64" customWidth="1"/>
    <col min="13577" max="13581" width="0" style="64" hidden="1" customWidth="1"/>
    <col min="13582" max="13583" width="9.140625" style="64"/>
    <col min="13584" max="13585" width="11.140625" style="64" customWidth="1"/>
    <col min="13586" max="13819" width="9.140625" style="64"/>
    <col min="13820" max="13820" width="5" style="64" customWidth="1"/>
    <col min="13821" max="13821" width="63.42578125" style="64" customWidth="1"/>
    <col min="13822" max="13822" width="14.140625" style="64" customWidth="1"/>
    <col min="13823" max="13823" width="9.140625" style="64" customWidth="1"/>
    <col min="13824" max="13824" width="9.42578125" style="64" customWidth="1"/>
    <col min="13825" max="13825" width="10.28515625" style="64" customWidth="1"/>
    <col min="13826" max="13826" width="9.7109375" style="64" customWidth="1"/>
    <col min="13827" max="13827" width="10.28515625" style="64" customWidth="1"/>
    <col min="13828" max="13828" width="9.140625" style="64" customWidth="1"/>
    <col min="13829" max="13829" width="9.5703125" style="64" customWidth="1"/>
    <col min="13830" max="13830" width="11.5703125" style="64" customWidth="1"/>
    <col min="13831" max="13831" width="10.7109375" style="64" customWidth="1"/>
    <col min="13832" max="13832" width="9.42578125" style="64" customWidth="1"/>
    <col min="13833" max="13837" width="0" style="64" hidden="1" customWidth="1"/>
    <col min="13838" max="13839" width="9.140625" style="64"/>
    <col min="13840" max="13841" width="11.140625" style="64" customWidth="1"/>
    <col min="13842" max="14075" width="9.140625" style="64"/>
    <col min="14076" max="14076" width="5" style="64" customWidth="1"/>
    <col min="14077" max="14077" width="63.42578125" style="64" customWidth="1"/>
    <col min="14078" max="14078" width="14.140625" style="64" customWidth="1"/>
    <col min="14079" max="14079" width="9.140625" style="64" customWidth="1"/>
    <col min="14080" max="14080" width="9.42578125" style="64" customWidth="1"/>
    <col min="14081" max="14081" width="10.28515625" style="64" customWidth="1"/>
    <col min="14082" max="14082" width="9.7109375" style="64" customWidth="1"/>
    <col min="14083" max="14083" width="10.28515625" style="64" customWidth="1"/>
    <col min="14084" max="14084" width="9.140625" style="64" customWidth="1"/>
    <col min="14085" max="14085" width="9.5703125" style="64" customWidth="1"/>
    <col min="14086" max="14086" width="11.5703125" style="64" customWidth="1"/>
    <col min="14087" max="14087" width="10.7109375" style="64" customWidth="1"/>
    <col min="14088" max="14088" width="9.42578125" style="64" customWidth="1"/>
    <col min="14089" max="14093" width="0" style="64" hidden="1" customWidth="1"/>
    <col min="14094" max="14095" width="9.140625" style="64"/>
    <col min="14096" max="14097" width="11.140625" style="64" customWidth="1"/>
    <col min="14098" max="14331" width="9.140625" style="64"/>
    <col min="14332" max="14332" width="5" style="64" customWidth="1"/>
    <col min="14333" max="14333" width="63.42578125" style="64" customWidth="1"/>
    <col min="14334" max="14334" width="14.140625" style="64" customWidth="1"/>
    <col min="14335" max="14335" width="9.140625" style="64" customWidth="1"/>
    <col min="14336" max="14336" width="9.42578125" style="64" customWidth="1"/>
    <col min="14337" max="14337" width="10.28515625" style="64" customWidth="1"/>
    <col min="14338" max="14338" width="9.7109375" style="64" customWidth="1"/>
    <col min="14339" max="14339" width="10.28515625" style="64" customWidth="1"/>
    <col min="14340" max="14340" width="9.140625" style="64" customWidth="1"/>
    <col min="14341" max="14341" width="9.5703125" style="64" customWidth="1"/>
    <col min="14342" max="14342" width="11.5703125" style="64" customWidth="1"/>
    <col min="14343" max="14343" width="10.7109375" style="64" customWidth="1"/>
    <col min="14344" max="14344" width="9.42578125" style="64" customWidth="1"/>
    <col min="14345" max="14349" width="0" style="64" hidden="1" customWidth="1"/>
    <col min="14350" max="14351" width="9.140625" style="64"/>
    <col min="14352" max="14353" width="11.140625" style="64" customWidth="1"/>
    <col min="14354" max="14587" width="9.140625" style="64"/>
    <col min="14588" max="14588" width="5" style="64" customWidth="1"/>
    <col min="14589" max="14589" width="63.42578125" style="64" customWidth="1"/>
    <col min="14590" max="14590" width="14.140625" style="64" customWidth="1"/>
    <col min="14591" max="14591" width="9.140625" style="64" customWidth="1"/>
    <col min="14592" max="14592" width="9.42578125" style="64" customWidth="1"/>
    <col min="14593" max="14593" width="10.28515625" style="64" customWidth="1"/>
    <col min="14594" max="14594" width="9.7109375" style="64" customWidth="1"/>
    <col min="14595" max="14595" width="10.28515625" style="64" customWidth="1"/>
    <col min="14596" max="14596" width="9.140625" style="64" customWidth="1"/>
    <col min="14597" max="14597" width="9.5703125" style="64" customWidth="1"/>
    <col min="14598" max="14598" width="11.5703125" style="64" customWidth="1"/>
    <col min="14599" max="14599" width="10.7109375" style="64" customWidth="1"/>
    <col min="14600" max="14600" width="9.42578125" style="64" customWidth="1"/>
    <col min="14601" max="14605" width="0" style="64" hidden="1" customWidth="1"/>
    <col min="14606" max="14607" width="9.140625" style="64"/>
    <col min="14608" max="14609" width="11.140625" style="64" customWidth="1"/>
    <col min="14610" max="14843" width="9.140625" style="64"/>
    <col min="14844" max="14844" width="5" style="64" customWidth="1"/>
    <col min="14845" max="14845" width="63.42578125" style="64" customWidth="1"/>
    <col min="14846" max="14846" width="14.140625" style="64" customWidth="1"/>
    <col min="14847" max="14847" width="9.140625" style="64" customWidth="1"/>
    <col min="14848" max="14848" width="9.42578125" style="64" customWidth="1"/>
    <col min="14849" max="14849" width="10.28515625" style="64" customWidth="1"/>
    <col min="14850" max="14850" width="9.7109375" style="64" customWidth="1"/>
    <col min="14851" max="14851" width="10.28515625" style="64" customWidth="1"/>
    <col min="14852" max="14852" width="9.140625" style="64" customWidth="1"/>
    <col min="14853" max="14853" width="9.5703125" style="64" customWidth="1"/>
    <col min="14854" max="14854" width="11.5703125" style="64" customWidth="1"/>
    <col min="14855" max="14855" width="10.7109375" style="64" customWidth="1"/>
    <col min="14856" max="14856" width="9.42578125" style="64" customWidth="1"/>
    <col min="14857" max="14861" width="0" style="64" hidden="1" customWidth="1"/>
    <col min="14862" max="14863" width="9.140625" style="64"/>
    <col min="14864" max="14865" width="11.140625" style="64" customWidth="1"/>
    <col min="14866" max="15099" width="9.140625" style="64"/>
    <col min="15100" max="15100" width="5" style="64" customWidth="1"/>
    <col min="15101" max="15101" width="63.42578125" style="64" customWidth="1"/>
    <col min="15102" max="15102" width="14.140625" style="64" customWidth="1"/>
    <col min="15103" max="15103" width="9.140625" style="64" customWidth="1"/>
    <col min="15104" max="15104" width="9.42578125" style="64" customWidth="1"/>
    <col min="15105" max="15105" width="10.28515625" style="64" customWidth="1"/>
    <col min="15106" max="15106" width="9.7109375" style="64" customWidth="1"/>
    <col min="15107" max="15107" width="10.28515625" style="64" customWidth="1"/>
    <col min="15108" max="15108" width="9.140625" style="64" customWidth="1"/>
    <col min="15109" max="15109" width="9.5703125" style="64" customWidth="1"/>
    <col min="15110" max="15110" width="11.5703125" style="64" customWidth="1"/>
    <col min="15111" max="15111" width="10.7109375" style="64" customWidth="1"/>
    <col min="15112" max="15112" width="9.42578125" style="64" customWidth="1"/>
    <col min="15113" max="15117" width="0" style="64" hidden="1" customWidth="1"/>
    <col min="15118" max="15119" width="9.140625" style="64"/>
    <col min="15120" max="15121" width="11.140625" style="64" customWidth="1"/>
    <col min="15122" max="15355" width="9.140625" style="64"/>
    <col min="15356" max="15356" width="5" style="64" customWidth="1"/>
    <col min="15357" max="15357" width="63.42578125" style="64" customWidth="1"/>
    <col min="15358" max="15358" width="14.140625" style="64" customWidth="1"/>
    <col min="15359" max="15359" width="9.140625" style="64" customWidth="1"/>
    <col min="15360" max="15360" width="9.42578125" style="64" customWidth="1"/>
    <col min="15361" max="15361" width="10.28515625" style="64" customWidth="1"/>
    <col min="15362" max="15362" width="9.7109375" style="64" customWidth="1"/>
    <col min="15363" max="15363" width="10.28515625" style="64" customWidth="1"/>
    <col min="15364" max="15364" width="9.140625" style="64" customWidth="1"/>
    <col min="15365" max="15365" width="9.5703125" style="64" customWidth="1"/>
    <col min="15366" max="15366" width="11.5703125" style="64" customWidth="1"/>
    <col min="15367" max="15367" width="10.7109375" style="64" customWidth="1"/>
    <col min="15368" max="15368" width="9.42578125" style="64" customWidth="1"/>
    <col min="15369" max="15373" width="0" style="64" hidden="1" customWidth="1"/>
    <col min="15374" max="15375" width="9.140625" style="64"/>
    <col min="15376" max="15377" width="11.140625" style="64" customWidth="1"/>
    <col min="15378" max="15611" width="9.140625" style="64"/>
    <col min="15612" max="15612" width="5" style="64" customWidth="1"/>
    <col min="15613" max="15613" width="63.42578125" style="64" customWidth="1"/>
    <col min="15614" max="15614" width="14.140625" style="64" customWidth="1"/>
    <col min="15615" max="15615" width="9.140625" style="64" customWidth="1"/>
    <col min="15616" max="15616" width="9.42578125" style="64" customWidth="1"/>
    <col min="15617" max="15617" width="10.28515625" style="64" customWidth="1"/>
    <col min="15618" max="15618" width="9.7109375" style="64" customWidth="1"/>
    <col min="15619" max="15619" width="10.28515625" style="64" customWidth="1"/>
    <col min="15620" max="15620" width="9.140625" style="64" customWidth="1"/>
    <col min="15621" max="15621" width="9.5703125" style="64" customWidth="1"/>
    <col min="15622" max="15622" width="11.5703125" style="64" customWidth="1"/>
    <col min="15623" max="15623" width="10.7109375" style="64" customWidth="1"/>
    <col min="15624" max="15624" width="9.42578125" style="64" customWidth="1"/>
    <col min="15625" max="15629" width="0" style="64" hidden="1" customWidth="1"/>
    <col min="15630" max="15631" width="9.140625" style="64"/>
    <col min="15632" max="15633" width="11.140625" style="64" customWidth="1"/>
    <col min="15634" max="15867" width="9.140625" style="64"/>
    <col min="15868" max="15868" width="5" style="64" customWidth="1"/>
    <col min="15869" max="15869" width="63.42578125" style="64" customWidth="1"/>
    <col min="15870" max="15870" width="14.140625" style="64" customWidth="1"/>
    <col min="15871" max="15871" width="9.140625" style="64" customWidth="1"/>
    <col min="15872" max="15872" width="9.42578125" style="64" customWidth="1"/>
    <col min="15873" max="15873" width="10.28515625" style="64" customWidth="1"/>
    <col min="15874" max="15874" width="9.7109375" style="64" customWidth="1"/>
    <col min="15875" max="15875" width="10.28515625" style="64" customWidth="1"/>
    <col min="15876" max="15876" width="9.140625" style="64" customWidth="1"/>
    <col min="15877" max="15877" width="9.5703125" style="64" customWidth="1"/>
    <col min="15878" max="15878" width="11.5703125" style="64" customWidth="1"/>
    <col min="15879" max="15879" width="10.7109375" style="64" customWidth="1"/>
    <col min="15880" max="15880" width="9.42578125" style="64" customWidth="1"/>
    <col min="15881" max="15885" width="0" style="64" hidden="1" customWidth="1"/>
    <col min="15886" max="15887" width="9.140625" style="64"/>
    <col min="15888" max="15889" width="11.140625" style="64" customWidth="1"/>
    <col min="15890" max="16123" width="9.140625" style="64"/>
    <col min="16124" max="16124" width="5" style="64" customWidth="1"/>
    <col min="16125" max="16125" width="63.42578125" style="64" customWidth="1"/>
    <col min="16126" max="16126" width="14.140625" style="64" customWidth="1"/>
    <col min="16127" max="16127" width="9.140625" style="64" customWidth="1"/>
    <col min="16128" max="16128" width="9.42578125" style="64" customWidth="1"/>
    <col min="16129" max="16129" width="10.28515625" style="64" customWidth="1"/>
    <col min="16130" max="16130" width="9.7109375" style="64" customWidth="1"/>
    <col min="16131" max="16131" width="10.28515625" style="64" customWidth="1"/>
    <col min="16132" max="16132" width="9.140625" style="64" customWidth="1"/>
    <col min="16133" max="16133" width="9.5703125" style="64" customWidth="1"/>
    <col min="16134" max="16134" width="11.5703125" style="64" customWidth="1"/>
    <col min="16135" max="16135" width="10.7109375" style="64" customWidth="1"/>
    <col min="16136" max="16136" width="9.42578125" style="64" customWidth="1"/>
    <col min="16137" max="16141" width="0" style="64" hidden="1" customWidth="1"/>
    <col min="16142" max="16143" width="9.140625" style="64"/>
    <col min="16144" max="16145" width="11.140625" style="64" customWidth="1"/>
    <col min="16146" max="16384" width="9.140625" style="64"/>
  </cols>
  <sheetData>
    <row r="1" spans="1:18" ht="45.75" customHeight="1">
      <c r="A1" s="96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18.7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15.75" customHeight="1">
      <c r="A3" s="97" t="s">
        <v>0</v>
      </c>
      <c r="B3" s="97" t="s">
        <v>28</v>
      </c>
      <c r="C3" s="97" t="s">
        <v>29</v>
      </c>
      <c r="D3" s="97" t="s">
        <v>92</v>
      </c>
      <c r="E3" s="97"/>
      <c r="F3" s="97"/>
      <c r="G3" s="97"/>
      <c r="H3" s="97"/>
      <c r="I3" s="97" t="s">
        <v>93</v>
      </c>
      <c r="J3" s="97"/>
      <c r="K3" s="97"/>
      <c r="L3" s="97"/>
      <c r="M3" s="97"/>
      <c r="N3" s="97" t="s">
        <v>30</v>
      </c>
      <c r="O3" s="97"/>
      <c r="P3" s="97"/>
      <c r="Q3" s="97"/>
      <c r="R3" s="97"/>
    </row>
    <row r="4" spans="1:18">
      <c r="A4" s="97"/>
      <c r="B4" s="97"/>
      <c r="C4" s="97"/>
      <c r="D4" s="44" t="s">
        <v>5</v>
      </c>
      <c r="E4" s="44" t="s">
        <v>6</v>
      </c>
      <c r="F4" s="44" t="s">
        <v>32</v>
      </c>
      <c r="G4" s="44" t="s">
        <v>33</v>
      </c>
      <c r="H4" s="44" t="s">
        <v>34</v>
      </c>
      <c r="I4" s="44" t="s">
        <v>5</v>
      </c>
      <c r="J4" s="44" t="s">
        <v>6</v>
      </c>
      <c r="K4" s="44" t="s">
        <v>7</v>
      </c>
      <c r="L4" s="44" t="s">
        <v>8</v>
      </c>
      <c r="M4" s="44" t="s">
        <v>2</v>
      </c>
      <c r="N4" s="44" t="s">
        <v>35</v>
      </c>
      <c r="O4" s="44" t="s">
        <v>36</v>
      </c>
      <c r="P4" s="44" t="s">
        <v>7</v>
      </c>
      <c r="Q4" s="44" t="s">
        <v>33</v>
      </c>
      <c r="R4" s="44" t="s">
        <v>34</v>
      </c>
    </row>
    <row r="5" spans="1:18">
      <c r="A5" s="97" t="s">
        <v>37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>
      <c r="A6" s="44">
        <v>1</v>
      </c>
      <c r="B6" s="41" t="s">
        <v>38</v>
      </c>
      <c r="C6" s="49">
        <v>0.2</v>
      </c>
      <c r="D6" s="50">
        <v>57.7</v>
      </c>
      <c r="E6" s="50">
        <v>53.8</v>
      </c>
      <c r="F6" s="50">
        <v>75.099999999999994</v>
      </c>
      <c r="G6" s="50">
        <f>H6-186.6</f>
        <v>65</v>
      </c>
      <c r="H6" s="50">
        <v>251.6</v>
      </c>
      <c r="I6" s="49">
        <v>56.05</v>
      </c>
      <c r="J6" s="49">
        <v>56.05</v>
      </c>
      <c r="K6" s="49">
        <v>56.05</v>
      </c>
      <c r="L6" s="49">
        <v>56.05</v>
      </c>
      <c r="M6" s="50">
        <f>SUM(I6:L6)</f>
        <v>224.2</v>
      </c>
      <c r="N6" s="51" t="e">
        <f>+#REF!/I6*C6</f>
        <v>#REF!</v>
      </c>
      <c r="O6" s="51" t="e">
        <f>+#REF!/J6*C6</f>
        <v>#REF!</v>
      </c>
      <c r="P6" s="51" t="e">
        <f>+#REF!/K6*C6</f>
        <v>#REF!</v>
      </c>
      <c r="Q6" s="51" t="e">
        <f>+#REF!/L6*C6</f>
        <v>#REF!</v>
      </c>
      <c r="R6" s="51" t="e">
        <f>+#REF!/M6*C6</f>
        <v>#REF!</v>
      </c>
    </row>
    <row r="7" spans="1:18">
      <c r="A7" s="44">
        <v>2</v>
      </c>
      <c r="B7" s="41" t="s">
        <v>39</v>
      </c>
      <c r="C7" s="49">
        <v>0.2</v>
      </c>
      <c r="D7" s="53">
        <v>1920.6569999999999</v>
      </c>
      <c r="E7" s="50">
        <f>2516.048-D7</f>
        <v>595.39099999999985</v>
      </c>
      <c r="F7" s="50">
        <v>1623.34</v>
      </c>
      <c r="G7" s="50">
        <f>H7-4139.39</f>
        <v>20114.21</v>
      </c>
      <c r="H7" s="54">
        <v>24253.599999999999</v>
      </c>
      <c r="I7" s="50">
        <v>1751</v>
      </c>
      <c r="J7" s="50">
        <v>1751</v>
      </c>
      <c r="K7" s="50">
        <v>1751</v>
      </c>
      <c r="L7" s="50">
        <v>1750</v>
      </c>
      <c r="M7" s="50">
        <f t="shared" ref="M7:M11" si="0">SUM(I7:L7)</f>
        <v>7003</v>
      </c>
      <c r="N7" s="51" t="e">
        <f>+#REF!/I7*C7</f>
        <v>#REF!</v>
      </c>
      <c r="O7" s="51" t="e">
        <f>+#REF!/J7*C7</f>
        <v>#REF!</v>
      </c>
      <c r="P7" s="51" t="e">
        <f>+#REF!/K7*C7</f>
        <v>#REF!</v>
      </c>
      <c r="Q7" s="51" t="e">
        <f>+#REF!/L7*C7</f>
        <v>#REF!</v>
      </c>
      <c r="R7" s="51" t="e">
        <f>+#REF!/M7*C7</f>
        <v>#REF!</v>
      </c>
    </row>
    <row r="8" spans="1:18" ht="31.5">
      <c r="A8" s="44">
        <v>3</v>
      </c>
      <c r="B8" s="41" t="s">
        <v>40</v>
      </c>
      <c r="C8" s="49">
        <v>0.15</v>
      </c>
      <c r="D8" s="66">
        <v>1.7496540320198962E-2</v>
      </c>
      <c r="E8" s="44">
        <v>0.02</v>
      </c>
      <c r="F8" s="44">
        <v>2.8000000000000001E-2</v>
      </c>
      <c r="G8" s="49">
        <v>0.184</v>
      </c>
      <c r="H8" s="49">
        <f>SUM(D8:G8)</f>
        <v>0.24949654032019897</v>
      </c>
      <c r="I8" s="49">
        <v>1.2E-2</v>
      </c>
      <c r="J8" s="49">
        <v>1.2E-2</v>
      </c>
      <c r="K8" s="49">
        <v>1.4E-2</v>
      </c>
      <c r="L8" s="49">
        <v>4.8000000000000001E-2</v>
      </c>
      <c r="M8" s="49">
        <f t="shared" si="0"/>
        <v>8.5999999999999993E-2</v>
      </c>
      <c r="N8" s="51"/>
      <c r="O8" s="51"/>
      <c r="P8" s="51"/>
      <c r="Q8" s="51"/>
      <c r="R8" s="51"/>
    </row>
    <row r="9" spans="1:18">
      <c r="A9" s="44">
        <v>4</v>
      </c>
      <c r="B9" s="41" t="s">
        <v>41</v>
      </c>
      <c r="C9" s="49">
        <v>0.12</v>
      </c>
      <c r="D9" s="52">
        <f>D6/363*1000</f>
        <v>158.95316804407713</v>
      </c>
      <c r="E9" s="52">
        <f t="shared" ref="E9:F9" si="1">E6/363*1000</f>
        <v>148.20936639118457</v>
      </c>
      <c r="F9" s="52">
        <f t="shared" si="1"/>
        <v>206.88705234159778</v>
      </c>
      <c r="G9" s="52">
        <f>G6/363*1000</f>
        <v>179.06336088154271</v>
      </c>
      <c r="H9" s="52">
        <f>H6/363*1000</f>
        <v>693.11294765840216</v>
      </c>
      <c r="I9" s="52">
        <f t="shared" ref="I9:M9" si="2">I6/363*1000</f>
        <v>154.4077134986226</v>
      </c>
      <c r="J9" s="52">
        <f t="shared" si="2"/>
        <v>154.4077134986226</v>
      </c>
      <c r="K9" s="52">
        <f t="shared" si="2"/>
        <v>154.4077134986226</v>
      </c>
      <c r="L9" s="52">
        <f t="shared" si="2"/>
        <v>154.4077134986226</v>
      </c>
      <c r="M9" s="52">
        <f t="shared" si="2"/>
        <v>617.63085399449039</v>
      </c>
      <c r="N9" s="51"/>
      <c r="O9" s="51"/>
      <c r="P9" s="51"/>
      <c r="Q9" s="51"/>
      <c r="R9" s="51"/>
    </row>
    <row r="10" spans="1:18">
      <c r="A10" s="44">
        <v>5</v>
      </c>
      <c r="B10" s="41" t="s">
        <v>42</v>
      </c>
      <c r="C10" s="49">
        <v>0.11</v>
      </c>
      <c r="D10" s="55">
        <v>2716</v>
      </c>
      <c r="E10" s="55">
        <v>2982</v>
      </c>
      <c r="F10" s="55">
        <v>3009</v>
      </c>
      <c r="G10" s="55">
        <v>3014</v>
      </c>
      <c r="H10" s="55">
        <v>2930</v>
      </c>
      <c r="I10" s="55">
        <v>3009</v>
      </c>
      <c r="J10" s="55">
        <v>3009</v>
      </c>
      <c r="K10" s="55">
        <v>3009</v>
      </c>
      <c r="L10" s="55">
        <v>3009</v>
      </c>
      <c r="M10" s="50">
        <f t="shared" si="0"/>
        <v>12036</v>
      </c>
      <c r="N10" s="51"/>
      <c r="O10" s="51"/>
      <c r="P10" s="51"/>
      <c r="Q10" s="51"/>
      <c r="R10" s="51"/>
    </row>
    <row r="11" spans="1:18">
      <c r="A11" s="44">
        <v>6</v>
      </c>
      <c r="B11" s="41" t="s">
        <v>43</v>
      </c>
      <c r="C11" s="49">
        <v>0.11</v>
      </c>
      <c r="D11" s="55">
        <v>6750</v>
      </c>
      <c r="E11" s="55">
        <v>12055</v>
      </c>
      <c r="F11" s="55">
        <v>2800</v>
      </c>
      <c r="G11" s="55">
        <v>4320</v>
      </c>
      <c r="H11" s="55">
        <v>25925</v>
      </c>
      <c r="I11" s="55">
        <v>6000</v>
      </c>
      <c r="J11" s="55">
        <v>6000</v>
      </c>
      <c r="K11" s="55">
        <v>6000</v>
      </c>
      <c r="L11" s="55">
        <v>7000</v>
      </c>
      <c r="M11" s="55">
        <f t="shared" si="0"/>
        <v>25000</v>
      </c>
      <c r="N11" s="51"/>
      <c r="O11" s="51"/>
      <c r="P11" s="51"/>
      <c r="Q11" s="51"/>
      <c r="R11" s="51"/>
    </row>
    <row r="12" spans="1:18">
      <c r="A12" s="44">
        <v>7</v>
      </c>
      <c r="B12" s="41" t="s">
        <v>44</v>
      </c>
      <c r="C12" s="49">
        <v>0.11</v>
      </c>
      <c r="D12" s="50">
        <v>1</v>
      </c>
      <c r="E12" s="50">
        <v>1</v>
      </c>
      <c r="F12" s="50">
        <v>1</v>
      </c>
      <c r="G12" s="50">
        <v>1</v>
      </c>
      <c r="H12" s="50">
        <v>1</v>
      </c>
      <c r="I12" s="50">
        <v>1</v>
      </c>
      <c r="J12" s="50">
        <v>1</v>
      </c>
      <c r="K12" s="50">
        <v>1</v>
      </c>
      <c r="L12" s="50">
        <v>1</v>
      </c>
      <c r="M12" s="50">
        <v>1</v>
      </c>
      <c r="N12" s="51"/>
      <c r="O12" s="51"/>
      <c r="P12" s="51"/>
      <c r="Q12" s="51"/>
      <c r="R12" s="51"/>
    </row>
    <row r="13" spans="1:18">
      <c r="A13" s="45"/>
      <c r="B13" s="69" t="s">
        <v>45</v>
      </c>
      <c r="C13" s="46">
        <f>+C6+C7+C8+C9+C10+C11+C12</f>
        <v>1</v>
      </c>
      <c r="D13" s="56"/>
      <c r="E13" s="57"/>
      <c r="F13" s="57"/>
      <c r="G13" s="57"/>
      <c r="H13" s="50"/>
      <c r="I13" s="56"/>
      <c r="J13" s="56"/>
      <c r="K13" s="56"/>
      <c r="L13" s="56"/>
      <c r="M13" s="50"/>
      <c r="N13" s="57" t="e">
        <f>SUM(N6:N11)</f>
        <v>#REF!</v>
      </c>
      <c r="O13" s="57" t="e">
        <f>SUM(O6:O11)</f>
        <v>#REF!</v>
      </c>
      <c r="P13" s="57" t="e">
        <f>SUM(P6:P11)</f>
        <v>#REF!</v>
      </c>
      <c r="Q13" s="57" t="e">
        <f>SUM(Q6:Q11)</f>
        <v>#REF!</v>
      </c>
      <c r="R13" s="57" t="e">
        <f>SUM(R6:R11)</f>
        <v>#REF!</v>
      </c>
    </row>
    <row r="14" spans="1:18">
      <c r="A14" s="97" t="s">
        <v>46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18">
      <c r="A15" s="47" t="s">
        <v>47</v>
      </c>
      <c r="B15" s="41" t="s">
        <v>48</v>
      </c>
      <c r="C15" s="49">
        <v>0.1</v>
      </c>
      <c r="D15" s="44">
        <v>100</v>
      </c>
      <c r="E15" s="44">
        <v>100</v>
      </c>
      <c r="F15" s="44">
        <v>100</v>
      </c>
      <c r="G15" s="44">
        <v>100</v>
      </c>
      <c r="H15" s="44">
        <v>100</v>
      </c>
      <c r="I15" s="44">
        <v>100</v>
      </c>
      <c r="J15" s="44">
        <v>100</v>
      </c>
      <c r="K15" s="44">
        <v>100</v>
      </c>
      <c r="L15" s="44">
        <v>100</v>
      </c>
      <c r="M15" s="44">
        <v>100</v>
      </c>
      <c r="N15" s="44">
        <v>100</v>
      </c>
      <c r="O15" s="44">
        <v>100</v>
      </c>
      <c r="P15" s="44">
        <v>100</v>
      </c>
      <c r="Q15" s="44">
        <v>100</v>
      </c>
      <c r="R15" s="44">
        <v>100</v>
      </c>
    </row>
    <row r="16" spans="1:18" ht="31.5">
      <c r="A16" s="47" t="s">
        <v>49</v>
      </c>
      <c r="B16" s="41" t="s">
        <v>50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1" t="e">
        <f>+#REF!/I16*C16</f>
        <v>#REF!</v>
      </c>
      <c r="O16" s="41" t="e">
        <f>+#REF!/J16*C16</f>
        <v>#REF!</v>
      </c>
      <c r="P16" s="41" t="e">
        <f>+#REF!/K16*C16</f>
        <v>#REF!</v>
      </c>
      <c r="Q16" s="41" t="e">
        <f>+#REF!/L16*C16</f>
        <v>#REF!</v>
      </c>
      <c r="R16" s="41" t="e">
        <f>+#REF!/M16*C16</f>
        <v>#REF!</v>
      </c>
    </row>
    <row r="17" spans="1:18">
      <c r="A17" s="47" t="s">
        <v>51</v>
      </c>
      <c r="B17" s="48" t="s">
        <v>52</v>
      </c>
      <c r="C17" s="49">
        <v>0.1</v>
      </c>
      <c r="D17" s="44">
        <v>19.54</v>
      </c>
      <c r="E17" s="44">
        <v>17.91</v>
      </c>
      <c r="F17" s="44">
        <v>19.8</v>
      </c>
      <c r="G17" s="44">
        <v>21.89</v>
      </c>
      <c r="H17" s="44">
        <v>79.099999999999994</v>
      </c>
      <c r="I17" s="44">
        <v>18.75</v>
      </c>
      <c r="J17" s="44">
        <v>18.75</v>
      </c>
      <c r="K17" s="44">
        <v>18.75</v>
      </c>
      <c r="L17" s="44">
        <v>18.75</v>
      </c>
      <c r="M17" s="44">
        <f>L17+K17+J17+I17</f>
        <v>75</v>
      </c>
      <c r="N17" s="41" t="e">
        <f>+#REF!/I17*C17</f>
        <v>#REF!</v>
      </c>
      <c r="O17" s="41" t="e">
        <f>+#REF!/J17*C17</f>
        <v>#REF!</v>
      </c>
      <c r="P17" s="41" t="e">
        <f>+#REF!/K17*C17</f>
        <v>#REF!</v>
      </c>
      <c r="Q17" s="41" t="e">
        <f>+#REF!/L17*C17</f>
        <v>#REF!</v>
      </c>
      <c r="R17" s="41" t="e">
        <f>+#REF!/M17*C17</f>
        <v>#REF!</v>
      </c>
    </row>
    <row r="18" spans="1:18">
      <c r="A18" s="47" t="s">
        <v>53</v>
      </c>
      <c r="B18" s="48" t="s">
        <v>54</v>
      </c>
      <c r="C18" s="49">
        <v>0.1</v>
      </c>
      <c r="D18" s="44">
        <v>8.68</v>
      </c>
      <c r="E18" s="44">
        <v>7.69</v>
      </c>
      <c r="F18" s="44">
        <v>8.5</v>
      </c>
      <c r="G18" s="44">
        <v>9.81</v>
      </c>
      <c r="H18" s="44">
        <f>SUM(D18:G18)</f>
        <v>34.68</v>
      </c>
      <c r="I18" s="44">
        <v>7.95</v>
      </c>
      <c r="J18" s="44">
        <v>7.95</v>
      </c>
      <c r="K18" s="44">
        <v>7.95</v>
      </c>
      <c r="L18" s="44">
        <v>7.95</v>
      </c>
      <c r="M18" s="44">
        <f>L18+K18+J18+I18</f>
        <v>31.8</v>
      </c>
      <c r="N18" s="41" t="e">
        <f>+#REF!/I18*C18</f>
        <v>#REF!</v>
      </c>
      <c r="O18" s="41" t="e">
        <f>+#REF!/J18*C18</f>
        <v>#REF!</v>
      </c>
      <c r="P18" s="41" t="e">
        <f>+#REF!/K18*C18</f>
        <v>#REF!</v>
      </c>
      <c r="Q18" s="41" t="e">
        <f>+#REF!/L18*C18</f>
        <v>#REF!</v>
      </c>
      <c r="R18" s="41" t="e">
        <f>+#REF!/M18*C18</f>
        <v>#REF!</v>
      </c>
    </row>
    <row r="19" spans="1:18">
      <c r="A19" s="47" t="s">
        <v>55</v>
      </c>
      <c r="B19" s="41" t="s">
        <v>56</v>
      </c>
      <c r="C19" s="49">
        <v>0.1</v>
      </c>
      <c r="D19" s="44">
        <v>88.99</v>
      </c>
      <c r="E19" s="44">
        <v>80.099999999999994</v>
      </c>
      <c r="F19" s="44">
        <v>88.2</v>
      </c>
      <c r="G19" s="44">
        <v>91.2</v>
      </c>
      <c r="H19" s="44">
        <v>87.12</v>
      </c>
      <c r="I19" s="44">
        <v>79.25</v>
      </c>
      <c r="J19" s="44">
        <v>79.25</v>
      </c>
      <c r="K19" s="44">
        <v>79.25</v>
      </c>
      <c r="L19" s="44">
        <v>79.25</v>
      </c>
      <c r="M19" s="44">
        <v>79.25</v>
      </c>
      <c r="N19" s="41"/>
      <c r="O19" s="41"/>
      <c r="P19" s="41"/>
      <c r="Q19" s="41"/>
      <c r="R19" s="41"/>
    </row>
    <row r="20" spans="1:18">
      <c r="A20" s="47" t="s">
        <v>57</v>
      </c>
      <c r="B20" s="41" t="s">
        <v>58</v>
      </c>
      <c r="C20" s="49">
        <v>0.1</v>
      </c>
      <c r="D20" s="44">
        <v>1.7</v>
      </c>
      <c r="E20" s="44">
        <v>0.56999999999999995</v>
      </c>
      <c r="F20" s="44">
        <v>0.59</v>
      </c>
      <c r="G20" s="44">
        <v>0.54</v>
      </c>
      <c r="H20" s="44">
        <v>0.54</v>
      </c>
      <c r="I20" s="44">
        <v>0.56999999999999995</v>
      </c>
      <c r="J20" s="44">
        <v>0.56999999999999995</v>
      </c>
      <c r="K20" s="44">
        <v>0.56999999999999995</v>
      </c>
      <c r="L20" s="44">
        <v>0.56999999999999995</v>
      </c>
      <c r="M20" s="44">
        <v>0.56999999999999995</v>
      </c>
      <c r="N20" s="41"/>
      <c r="O20" s="41"/>
      <c r="P20" s="41"/>
      <c r="Q20" s="41"/>
      <c r="R20" s="41"/>
    </row>
    <row r="21" spans="1:18">
      <c r="A21" s="47" t="s">
        <v>59</v>
      </c>
      <c r="B21" s="41" t="s">
        <v>60</v>
      </c>
      <c r="C21" s="49">
        <v>0.1</v>
      </c>
      <c r="D21" s="44">
        <v>1.2E-2</v>
      </c>
      <c r="E21" s="44">
        <v>1.0999999999999999E-2</v>
      </c>
      <c r="F21" s="44">
        <v>0.01</v>
      </c>
      <c r="G21" s="44">
        <v>1.2E-2</v>
      </c>
      <c r="H21" s="44">
        <v>1.0999999999999999E-2</v>
      </c>
      <c r="I21" s="44">
        <v>0.01</v>
      </c>
      <c r="J21" s="44">
        <v>0.01</v>
      </c>
      <c r="K21" s="44">
        <v>0.01</v>
      </c>
      <c r="L21" s="44">
        <v>0.01</v>
      </c>
      <c r="M21" s="44">
        <v>0.01</v>
      </c>
      <c r="N21" s="41"/>
      <c r="O21" s="41"/>
      <c r="P21" s="41"/>
      <c r="Q21" s="41"/>
      <c r="R21" s="41"/>
    </row>
    <row r="22" spans="1:18">
      <c r="A22" s="47" t="s">
        <v>61</v>
      </c>
      <c r="B22" s="41" t="s">
        <v>62</v>
      </c>
      <c r="C22" s="49">
        <v>0.1</v>
      </c>
      <c r="D22" s="44">
        <v>2.4500000000000002</v>
      </c>
      <c r="E22" s="44">
        <v>2.29</v>
      </c>
      <c r="F22" s="44">
        <v>8.1</v>
      </c>
      <c r="G22" s="44">
        <v>10.5</v>
      </c>
      <c r="H22" s="44">
        <v>10.5</v>
      </c>
      <c r="I22" s="44">
        <v>2.13</v>
      </c>
      <c r="J22" s="44">
        <v>2.13</v>
      </c>
      <c r="K22" s="44">
        <v>2.1800000000000002</v>
      </c>
      <c r="L22" s="44">
        <v>3</v>
      </c>
      <c r="M22" s="44">
        <v>3</v>
      </c>
      <c r="N22" s="41"/>
      <c r="O22" s="41"/>
      <c r="P22" s="41"/>
      <c r="Q22" s="41"/>
      <c r="R22" s="41"/>
    </row>
    <row r="23" spans="1:18" ht="31.5">
      <c r="A23" s="47" t="s">
        <v>63</v>
      </c>
      <c r="B23" s="41" t="s">
        <v>64</v>
      </c>
      <c r="C23" s="49">
        <v>0.1</v>
      </c>
      <c r="D23" s="44">
        <v>1100</v>
      </c>
      <c r="E23" s="44">
        <v>1380</v>
      </c>
      <c r="F23" s="44">
        <v>955.8</v>
      </c>
      <c r="G23" s="44">
        <v>727</v>
      </c>
      <c r="H23" s="44">
        <v>4163</v>
      </c>
      <c r="I23" s="44">
        <v>750</v>
      </c>
      <c r="J23" s="44">
        <v>750</v>
      </c>
      <c r="K23" s="44">
        <v>750</v>
      </c>
      <c r="L23" s="44">
        <v>750</v>
      </c>
      <c r="M23" s="44">
        <f>SUM(I23:L23)</f>
        <v>3000</v>
      </c>
      <c r="N23" s="41" t="e">
        <f>+#REF!/#REF!*C23</f>
        <v>#REF!</v>
      </c>
      <c r="O23" s="41" t="e">
        <f>+#REF!/#REF!*C23</f>
        <v>#REF!</v>
      </c>
      <c r="P23" s="41" t="e">
        <f>+#REF!/#REF!*C23</f>
        <v>#REF!</v>
      </c>
      <c r="Q23" s="41" t="e">
        <f>+#REF!/#REF!*C23</f>
        <v>#REF!</v>
      </c>
      <c r="R23" s="41" t="e">
        <f>+#REF!/#REF!*C23</f>
        <v>#REF!</v>
      </c>
    </row>
    <row r="24" spans="1:18" ht="31.5">
      <c r="A24" s="47" t="s">
        <v>76</v>
      </c>
      <c r="B24" s="41" t="s">
        <v>66</v>
      </c>
      <c r="C24" s="49">
        <v>0.1</v>
      </c>
      <c r="D24" s="44">
        <v>0.1</v>
      </c>
      <c r="E24" s="44">
        <v>0.1</v>
      </c>
      <c r="F24" s="44">
        <v>0.1</v>
      </c>
      <c r="G24" s="44">
        <v>0.1</v>
      </c>
      <c r="H24" s="44">
        <f>SUM(D24:G24)</f>
        <v>0.4</v>
      </c>
      <c r="I24" s="44">
        <v>0.1</v>
      </c>
      <c r="J24" s="44">
        <v>0.1</v>
      </c>
      <c r="K24" s="44">
        <v>0.1</v>
      </c>
      <c r="L24" s="44">
        <v>0.1</v>
      </c>
      <c r="M24" s="44">
        <v>0.4</v>
      </c>
      <c r="N24" s="41" t="e">
        <f>+#REF!/I24*C24</f>
        <v>#REF!</v>
      </c>
      <c r="O24" s="41" t="e">
        <f>+#REF!/J24*C24</f>
        <v>#REF!</v>
      </c>
      <c r="P24" s="41" t="e">
        <f>+#REF!/K24*C24</f>
        <v>#REF!</v>
      </c>
      <c r="Q24" s="41" t="e">
        <f>+#REF!/L24*C24</f>
        <v>#REF!</v>
      </c>
      <c r="R24" s="41" t="e">
        <f>+#REF!/M24*C24</f>
        <v>#REF!</v>
      </c>
    </row>
    <row r="25" spans="1:18">
      <c r="A25" s="47" t="s">
        <v>65</v>
      </c>
      <c r="B25" s="41" t="s">
        <v>67</v>
      </c>
      <c r="C25" s="49">
        <v>0.1</v>
      </c>
      <c r="D25" s="44">
        <v>1</v>
      </c>
      <c r="E25" s="44">
        <v>1</v>
      </c>
      <c r="F25" s="44">
        <v>1</v>
      </c>
      <c r="G25" s="44">
        <v>1</v>
      </c>
      <c r="H25" s="44">
        <v>1</v>
      </c>
      <c r="I25" s="44">
        <v>1</v>
      </c>
      <c r="J25" s="44">
        <v>1</v>
      </c>
      <c r="K25" s="44">
        <v>1</v>
      </c>
      <c r="L25" s="44">
        <v>1</v>
      </c>
      <c r="M25" s="44">
        <v>1</v>
      </c>
      <c r="N25" s="41" t="e">
        <f>+#REF!/I25*C25</f>
        <v>#REF!</v>
      </c>
      <c r="O25" s="41" t="e">
        <f>+#REF!/J25*C25</f>
        <v>#REF!</v>
      </c>
      <c r="P25" s="41" t="e">
        <f>+#REF!/K25*C25</f>
        <v>#REF!</v>
      </c>
      <c r="Q25" s="41" t="e">
        <f>+#REF!/L25*C25</f>
        <v>#REF!</v>
      </c>
      <c r="R25" s="41" t="e">
        <f>+#REF!/M25*C25</f>
        <v>#REF!</v>
      </c>
    </row>
    <row r="26" spans="1:18">
      <c r="A26" s="45"/>
      <c r="B26" s="67" t="s">
        <v>45</v>
      </c>
      <c r="C26" s="46">
        <f>+C15+C17+C18+C19+C20+C21+C22+C23+C24+C25</f>
        <v>0.99999999999999989</v>
      </c>
      <c r="D26" s="68"/>
      <c r="E26" s="67"/>
      <c r="F26" s="67"/>
      <c r="G26" s="67"/>
      <c r="H26" s="67"/>
      <c r="I26" s="68"/>
      <c r="J26" s="68"/>
      <c r="K26" s="68"/>
      <c r="L26" s="68"/>
      <c r="M26" s="68"/>
      <c r="N26" s="69" t="e">
        <f t="shared" ref="N26:R26" si="3">SUM(N15:N25)</f>
        <v>#REF!</v>
      </c>
      <c r="O26" s="69" t="e">
        <f t="shared" si="3"/>
        <v>#REF!</v>
      </c>
      <c r="P26" s="69" t="e">
        <f t="shared" si="3"/>
        <v>#REF!</v>
      </c>
      <c r="Q26" s="69" t="e">
        <f t="shared" si="3"/>
        <v>#REF!</v>
      </c>
      <c r="R26" s="69" t="e">
        <f t="shared" si="3"/>
        <v>#REF!</v>
      </c>
    </row>
    <row r="27" spans="1:18">
      <c r="A27" s="97" t="s">
        <v>68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18">
      <c r="A28" s="44">
        <v>1</v>
      </c>
      <c r="B28" s="41" t="s">
        <v>69</v>
      </c>
      <c r="C28" s="49">
        <v>0.1</v>
      </c>
      <c r="D28" s="71">
        <v>53.3</v>
      </c>
      <c r="E28" s="44">
        <v>52.1</v>
      </c>
      <c r="F28" s="44">
        <v>74.959999999999994</v>
      </c>
      <c r="G28" s="44">
        <f>H28-180.36</f>
        <v>74.44</v>
      </c>
      <c r="H28" s="44">
        <v>254.8</v>
      </c>
      <c r="I28" s="49">
        <v>56.55</v>
      </c>
      <c r="J28" s="49">
        <v>56.55</v>
      </c>
      <c r="K28" s="49">
        <v>56.55</v>
      </c>
      <c r="L28" s="49">
        <v>56.55</v>
      </c>
      <c r="M28" s="50">
        <f>SUM(I28:L28)</f>
        <v>226.2</v>
      </c>
      <c r="N28" s="41"/>
      <c r="O28" s="41"/>
      <c r="P28" s="41"/>
      <c r="Q28" s="41"/>
      <c r="R28" s="41"/>
    </row>
    <row r="29" spans="1:18">
      <c r="A29" s="44">
        <v>2</v>
      </c>
      <c r="B29" s="41" t="s">
        <v>70</v>
      </c>
      <c r="C29" s="49">
        <v>0.1</v>
      </c>
      <c r="D29" s="71">
        <v>1.3</v>
      </c>
      <c r="E29" s="44">
        <v>1.2</v>
      </c>
      <c r="F29" s="44">
        <v>0.88</v>
      </c>
      <c r="G29" s="44">
        <v>1.4</v>
      </c>
      <c r="H29" s="44">
        <v>1.4</v>
      </c>
      <c r="I29" s="44">
        <v>1.23</v>
      </c>
      <c r="J29" s="44">
        <v>1.23</v>
      </c>
      <c r="K29" s="44">
        <v>1.23</v>
      </c>
      <c r="L29" s="44">
        <v>1.23</v>
      </c>
      <c r="M29" s="44">
        <v>1.23</v>
      </c>
      <c r="N29" s="41"/>
      <c r="O29" s="41"/>
      <c r="P29" s="41"/>
      <c r="Q29" s="41"/>
      <c r="R29" s="41"/>
    </row>
    <row r="30" spans="1:18">
      <c r="A30" s="44">
        <v>3</v>
      </c>
      <c r="B30" s="41" t="s">
        <v>71</v>
      </c>
      <c r="C30" s="49">
        <v>0.1</v>
      </c>
      <c r="D30" s="76">
        <v>0.6</v>
      </c>
      <c r="E30" s="77">
        <v>0.4</v>
      </c>
      <c r="F30" s="78">
        <v>0.28000000000000003</v>
      </c>
      <c r="G30" s="60">
        <v>0.68</v>
      </c>
      <c r="H30" s="77">
        <v>0.68</v>
      </c>
      <c r="I30" s="76">
        <v>0.46</v>
      </c>
      <c r="J30" s="76">
        <v>0.46</v>
      </c>
      <c r="K30" s="76">
        <v>0.46</v>
      </c>
      <c r="L30" s="76">
        <v>0.46</v>
      </c>
      <c r="M30" s="76">
        <v>0.46</v>
      </c>
      <c r="N30" s="76"/>
      <c r="O30" s="77"/>
      <c r="P30" s="79"/>
      <c r="Q30" s="72"/>
      <c r="R30" s="76">
        <v>0.6</v>
      </c>
    </row>
    <row r="31" spans="1:18" ht="31.5">
      <c r="A31" s="44">
        <v>4</v>
      </c>
      <c r="B31" s="41" t="s">
        <v>72</v>
      </c>
      <c r="C31" s="49">
        <v>0.1</v>
      </c>
      <c r="D31" s="60">
        <v>2.4500000000000002</v>
      </c>
      <c r="E31" s="60">
        <v>2.29</v>
      </c>
      <c r="F31" s="60">
        <v>2.41</v>
      </c>
      <c r="G31" s="60">
        <v>2.8</v>
      </c>
      <c r="H31" s="60">
        <v>2.8</v>
      </c>
      <c r="I31" s="60">
        <v>2.13</v>
      </c>
      <c r="J31" s="60">
        <v>2.13</v>
      </c>
      <c r="K31" s="60">
        <v>2.1800000000000002</v>
      </c>
      <c r="L31" s="60">
        <v>3</v>
      </c>
      <c r="M31" s="60">
        <v>3</v>
      </c>
      <c r="N31" s="72"/>
      <c r="O31" s="72"/>
      <c r="P31" s="72"/>
      <c r="Q31" s="72"/>
      <c r="R31" s="72"/>
    </row>
    <row r="32" spans="1:18">
      <c r="A32" s="44">
        <v>5</v>
      </c>
      <c r="B32" s="41" t="s">
        <v>73</v>
      </c>
      <c r="C32" s="49">
        <v>0.1</v>
      </c>
      <c r="D32" s="71">
        <v>3.3000000000000002E-2</v>
      </c>
      <c r="E32" s="44">
        <v>3.6999999999999998E-2</v>
      </c>
      <c r="F32" s="44">
        <v>0.14000000000000001</v>
      </c>
      <c r="G32" s="44">
        <v>0.28999999999999998</v>
      </c>
      <c r="H32" s="44">
        <v>0.28999999999999998</v>
      </c>
      <c r="I32" s="44">
        <v>2.4E-2</v>
      </c>
      <c r="J32" s="44">
        <v>2.4E-2</v>
      </c>
      <c r="K32" s="44">
        <v>2.4E-2</v>
      </c>
      <c r="L32" s="44">
        <v>2.4E-2</v>
      </c>
      <c r="M32" s="44">
        <v>2.4E-2</v>
      </c>
      <c r="N32" s="41"/>
      <c r="O32" s="41"/>
      <c r="P32" s="41"/>
      <c r="Q32" s="41"/>
      <c r="R32" s="41"/>
    </row>
    <row r="33" spans="1:18" ht="31.5">
      <c r="A33" s="44">
        <v>6</v>
      </c>
      <c r="B33" s="41" t="s">
        <v>74</v>
      </c>
      <c r="C33" s="49">
        <v>0.1</v>
      </c>
      <c r="D33" s="71">
        <v>0.54</v>
      </c>
      <c r="E33" s="44">
        <v>0.33</v>
      </c>
      <c r="F33" s="44">
        <v>0.63</v>
      </c>
      <c r="G33" s="44">
        <v>2.4</v>
      </c>
      <c r="H33" s="44">
        <v>0.98</v>
      </c>
      <c r="I33" s="73">
        <v>0.6</v>
      </c>
      <c r="J33" s="73">
        <v>0.6</v>
      </c>
      <c r="K33" s="73">
        <v>0.64</v>
      </c>
      <c r="L33" s="73">
        <v>0.64</v>
      </c>
      <c r="M33" s="73">
        <v>0.62</v>
      </c>
      <c r="N33" s="41" t="e">
        <f>+#REF!/I23*C33</f>
        <v>#REF!</v>
      </c>
      <c r="O33" s="41" t="e">
        <f>+#REF!/J23*C33</f>
        <v>#REF!</v>
      </c>
      <c r="P33" s="41" t="e">
        <f>+#REF!/K23*C33</f>
        <v>#REF!</v>
      </c>
      <c r="Q33" s="41" t="e">
        <f>+#REF!/L23*C33</f>
        <v>#REF!</v>
      </c>
      <c r="R33" s="41" t="e">
        <f>+#REF!/M23*C33</f>
        <v>#REF!</v>
      </c>
    </row>
    <row r="34" spans="1:18">
      <c r="A34" s="47" t="s">
        <v>63</v>
      </c>
      <c r="B34" s="41" t="s">
        <v>75</v>
      </c>
      <c r="C34" s="49">
        <v>0.1</v>
      </c>
      <c r="D34" s="71">
        <v>65.2</v>
      </c>
      <c r="E34" s="44">
        <v>67.400000000000006</v>
      </c>
      <c r="F34" s="44">
        <v>20</v>
      </c>
      <c r="G34" s="44">
        <v>5.2</v>
      </c>
      <c r="H34" s="44">
        <v>5.2</v>
      </c>
      <c r="I34" s="44">
        <v>90</v>
      </c>
      <c r="J34" s="44">
        <v>90</v>
      </c>
      <c r="K34" s="44">
        <v>90</v>
      </c>
      <c r="L34" s="44">
        <v>90</v>
      </c>
      <c r="M34" s="44">
        <v>90</v>
      </c>
      <c r="N34" s="41"/>
      <c r="O34" s="41"/>
      <c r="P34" s="41"/>
      <c r="Q34" s="41"/>
      <c r="R34" s="41"/>
    </row>
    <row r="35" spans="1:18">
      <c r="A35" s="47" t="s">
        <v>76</v>
      </c>
      <c r="B35" s="41" t="s">
        <v>77</v>
      </c>
      <c r="C35" s="49">
        <v>0.1</v>
      </c>
      <c r="D35" s="71">
        <v>198</v>
      </c>
      <c r="E35" s="44">
        <v>96</v>
      </c>
      <c r="F35" s="44">
        <v>19</v>
      </c>
      <c r="G35" s="44">
        <v>9</v>
      </c>
      <c r="H35" s="44">
        <v>9</v>
      </c>
      <c r="I35" s="44">
        <v>90</v>
      </c>
      <c r="J35" s="44">
        <v>90</v>
      </c>
      <c r="K35" s="44">
        <v>90</v>
      </c>
      <c r="L35" s="44">
        <v>90</v>
      </c>
      <c r="M35" s="44">
        <v>90</v>
      </c>
      <c r="N35" s="41"/>
      <c r="O35" s="41"/>
      <c r="P35" s="41"/>
      <c r="Q35" s="41"/>
      <c r="R35" s="41"/>
    </row>
    <row r="36" spans="1:18" ht="31.5">
      <c r="A36" s="47" t="s">
        <v>65</v>
      </c>
      <c r="B36" s="41" t="s">
        <v>78</v>
      </c>
      <c r="C36" s="49">
        <v>0.1</v>
      </c>
      <c r="D36" s="44">
        <v>341.9</v>
      </c>
      <c r="E36" s="44">
        <v>343.7</v>
      </c>
      <c r="F36" s="44">
        <v>341.8</v>
      </c>
      <c r="G36" s="44">
        <v>339.1</v>
      </c>
      <c r="H36" s="44">
        <f>SUM(D36:G36)</f>
        <v>1366.5</v>
      </c>
      <c r="I36" s="44">
        <v>326.5</v>
      </c>
      <c r="J36" s="44">
        <v>326.5</v>
      </c>
      <c r="K36" s="44">
        <v>326.5</v>
      </c>
      <c r="L36" s="44">
        <v>326.5</v>
      </c>
      <c r="M36" s="44">
        <f>SUM(I36:L36)</f>
        <v>1306</v>
      </c>
      <c r="N36" s="41"/>
      <c r="O36" s="41"/>
      <c r="P36" s="41"/>
      <c r="Q36" s="41"/>
      <c r="R36" s="41"/>
    </row>
    <row r="37" spans="1:18">
      <c r="A37" s="44">
        <v>10</v>
      </c>
      <c r="B37" s="41" t="s">
        <v>79</v>
      </c>
      <c r="C37" s="49">
        <v>0.1</v>
      </c>
      <c r="D37" s="44">
        <v>100</v>
      </c>
      <c r="E37" s="44">
        <v>100</v>
      </c>
      <c r="F37" s="44">
        <v>100</v>
      </c>
      <c r="G37" s="44">
        <v>100</v>
      </c>
      <c r="H37" s="44">
        <v>100</v>
      </c>
      <c r="I37" s="44">
        <v>100</v>
      </c>
      <c r="J37" s="44">
        <v>100</v>
      </c>
      <c r="K37" s="44">
        <v>100</v>
      </c>
      <c r="L37" s="44">
        <v>100</v>
      </c>
      <c r="M37" s="44">
        <v>100</v>
      </c>
      <c r="N37" s="41" t="e">
        <f>+#REF!/I37*C37</f>
        <v>#REF!</v>
      </c>
      <c r="O37" s="41" t="e">
        <f>+#REF!/J37*C37</f>
        <v>#REF!</v>
      </c>
      <c r="P37" s="41" t="e">
        <f>+#REF!/K37*C37</f>
        <v>#REF!</v>
      </c>
      <c r="Q37" s="41" t="e">
        <f>+#REF!/L37*C37</f>
        <v>#REF!</v>
      </c>
      <c r="R37" s="41" t="e">
        <f>+#REF!/M37*C37</f>
        <v>#REF!</v>
      </c>
    </row>
    <row r="38" spans="1:18">
      <c r="A38" s="44">
        <v>11</v>
      </c>
      <c r="B38" s="41" t="s">
        <v>80</v>
      </c>
      <c r="C38" s="49">
        <v>0</v>
      </c>
      <c r="D38" s="44"/>
      <c r="E38" s="44"/>
      <c r="F38" s="44"/>
      <c r="G38" s="44"/>
      <c r="H38" s="44"/>
      <c r="I38" s="44"/>
      <c r="J38" s="44"/>
      <c r="K38" s="44"/>
      <c r="L38" s="74">
        <f>7003000*0.3</f>
        <v>2100900</v>
      </c>
      <c r="M38" s="74">
        <f>L38</f>
        <v>2100900</v>
      </c>
      <c r="N38" s="41"/>
      <c r="O38" s="41"/>
      <c r="P38" s="41"/>
      <c r="Q38" s="41"/>
      <c r="R38" s="41"/>
    </row>
    <row r="39" spans="1:18">
      <c r="A39" s="45"/>
      <c r="B39" s="69" t="s">
        <v>45</v>
      </c>
      <c r="C39" s="46">
        <f>+C28+C29+C30+C31+C32+C33+C34+C35+C36+C37+C38</f>
        <v>0.99999999999999989</v>
      </c>
      <c r="D39" s="81"/>
      <c r="E39" s="69"/>
      <c r="F39" s="69"/>
      <c r="G39" s="69"/>
      <c r="H39" s="69"/>
      <c r="I39" s="81"/>
      <c r="J39" s="81"/>
      <c r="K39" s="81"/>
      <c r="L39" s="81"/>
      <c r="M39" s="81"/>
      <c r="N39" s="69" t="e">
        <f t="shared" ref="N39:R39" si="4">SUM(N28:N38)</f>
        <v>#REF!</v>
      </c>
      <c r="O39" s="69" t="e">
        <f t="shared" si="4"/>
        <v>#REF!</v>
      </c>
      <c r="P39" s="69" t="e">
        <f t="shared" si="4"/>
        <v>#REF!</v>
      </c>
      <c r="Q39" s="69" t="e">
        <f t="shared" si="4"/>
        <v>#REF!</v>
      </c>
      <c r="R39" s="69" t="e">
        <f t="shared" si="4"/>
        <v>#REF!</v>
      </c>
    </row>
    <row r="41" spans="1:18">
      <c r="A41" s="99" t="s">
        <v>81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18">
      <c r="A42" s="100" t="s">
        <v>82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>
      <c r="A43" s="101" t="s">
        <v>83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18">
      <c r="A44" s="100" t="s">
        <v>84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>
      <c r="A45" s="100" t="s">
        <v>85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18">
      <c r="A46" s="100" t="s">
        <v>86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8" spans="1:18" s="42" customFormat="1" ht="18.75">
      <c r="B48" s="43" t="s">
        <v>87</v>
      </c>
      <c r="C48" s="43"/>
      <c r="D48" s="102"/>
      <c r="E48" s="102"/>
      <c r="F48" s="102"/>
      <c r="G48" s="102" t="s">
        <v>96</v>
      </c>
      <c r="H48" s="102"/>
      <c r="I48" s="102"/>
      <c r="J48" s="43"/>
      <c r="K48" s="43"/>
      <c r="L48" s="43"/>
      <c r="M48" s="43"/>
    </row>
    <row r="49" spans="2:13" s="42" customFormat="1" ht="18.75">
      <c r="B49" s="43"/>
      <c r="C49" s="43"/>
      <c r="D49" s="82"/>
      <c r="E49" s="82"/>
      <c r="F49" s="82"/>
      <c r="G49" s="82"/>
      <c r="H49" s="82"/>
      <c r="I49" s="82"/>
      <c r="J49" s="43"/>
      <c r="K49" s="43"/>
      <c r="L49" s="43"/>
      <c r="M49" s="43"/>
    </row>
    <row r="50" spans="2:13" s="42" customFormat="1" ht="18.75">
      <c r="B50" s="43" t="s">
        <v>89</v>
      </c>
      <c r="C50" s="43"/>
      <c r="D50" s="102"/>
      <c r="E50" s="102"/>
      <c r="F50" s="102"/>
      <c r="G50" s="102" t="s">
        <v>90</v>
      </c>
      <c r="H50" s="102"/>
      <c r="I50" s="102"/>
      <c r="J50" s="43"/>
      <c r="K50" s="43"/>
      <c r="L50" s="43"/>
      <c r="M50" s="43"/>
    </row>
    <row r="51" spans="2:13" s="42" customFormat="1">
      <c r="D51" s="80"/>
      <c r="E51" s="80"/>
      <c r="F51" s="80"/>
    </row>
    <row r="52" spans="2:13" s="42" customFormat="1">
      <c r="B52" s="42" t="s">
        <v>94</v>
      </c>
      <c r="D52" s="84"/>
      <c r="E52" s="84"/>
      <c r="F52" s="84"/>
      <c r="G52" s="42" t="s">
        <v>95</v>
      </c>
    </row>
  </sheetData>
  <mergeCells count="20">
    <mergeCell ref="G50:I50"/>
    <mergeCell ref="A44:R44"/>
    <mergeCell ref="A45:R45"/>
    <mergeCell ref="A46:R46"/>
    <mergeCell ref="D48:F48"/>
    <mergeCell ref="D50:F50"/>
    <mergeCell ref="G48:I48"/>
    <mergeCell ref="A43:R43"/>
    <mergeCell ref="A1:R1"/>
    <mergeCell ref="A3:A4"/>
    <mergeCell ref="B3:B4"/>
    <mergeCell ref="C3:C4"/>
    <mergeCell ref="I3:M3"/>
    <mergeCell ref="N3:R3"/>
    <mergeCell ref="D3:H3"/>
    <mergeCell ref="A5:R5"/>
    <mergeCell ref="A14:R14"/>
    <mergeCell ref="A27:R27"/>
    <mergeCell ref="A41:R41"/>
    <mergeCell ref="A42:R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2"/>
  <sheetViews>
    <sheetView tabSelected="1" zoomScaleNormal="100" workbookViewId="0">
      <selection sqref="A1:W1"/>
    </sheetView>
  </sheetViews>
  <sheetFormatPr defaultRowHeight="15.75"/>
  <cols>
    <col min="1" max="1" width="5" style="64" customWidth="1"/>
    <col min="2" max="2" width="62.42578125" style="64" customWidth="1"/>
    <col min="3" max="3" width="13.7109375" style="64" customWidth="1"/>
    <col min="4" max="4" width="9.5703125" style="75" customWidth="1"/>
    <col min="5" max="5" width="9.42578125" style="75" customWidth="1"/>
    <col min="6" max="8" width="10.28515625" style="75" customWidth="1"/>
    <col min="9" max="9" width="9.5703125" style="75" customWidth="1"/>
    <col min="10" max="10" width="10.28515625" style="64" customWidth="1"/>
    <col min="11" max="11" width="11.5703125" style="64" customWidth="1"/>
    <col min="12" max="12" width="11.7109375" style="64" customWidth="1"/>
    <col min="13" max="13" width="10.42578125" style="64" customWidth="1"/>
    <col min="14" max="14" width="12.85546875" style="64" hidden="1" customWidth="1"/>
    <col min="15" max="15" width="9.7109375" style="64" hidden="1" customWidth="1"/>
    <col min="16" max="16" width="10" style="64" hidden="1" customWidth="1"/>
    <col min="17" max="17" width="10.28515625" style="64" hidden="1" customWidth="1"/>
    <col min="18" max="18" width="11.42578125" style="64" hidden="1" customWidth="1"/>
    <col min="19" max="19" width="9.28515625" style="64" bestFit="1" customWidth="1"/>
    <col min="20" max="20" width="11.7109375" style="64" bestFit="1" customWidth="1"/>
    <col min="21" max="22" width="11.140625" style="64" customWidth="1"/>
    <col min="23" max="23" width="10.7109375" style="85" customWidth="1"/>
    <col min="24" max="256" width="9.140625" style="64"/>
    <col min="257" max="257" width="5" style="64" customWidth="1"/>
    <col min="258" max="258" width="63.42578125" style="64" customWidth="1"/>
    <col min="259" max="259" width="14.140625" style="64" customWidth="1"/>
    <col min="260" max="260" width="9.140625" style="64" customWidth="1"/>
    <col min="261" max="261" width="9.42578125" style="64" customWidth="1"/>
    <col min="262" max="262" width="10.28515625" style="64" customWidth="1"/>
    <col min="263" max="263" width="9.7109375" style="64" customWidth="1"/>
    <col min="264" max="264" width="10.28515625" style="64" customWidth="1"/>
    <col min="265" max="265" width="9.140625" style="64" customWidth="1"/>
    <col min="266" max="266" width="9.5703125" style="64" customWidth="1"/>
    <col min="267" max="267" width="11.5703125" style="64" customWidth="1"/>
    <col min="268" max="268" width="10.7109375" style="64" customWidth="1"/>
    <col min="269" max="269" width="9.42578125" style="64" customWidth="1"/>
    <col min="270" max="274" width="0" style="64" hidden="1" customWidth="1"/>
    <col min="275" max="276" width="9.140625" style="64"/>
    <col min="277" max="278" width="11.140625" style="64" customWidth="1"/>
    <col min="279" max="512" width="9.140625" style="64"/>
    <col min="513" max="513" width="5" style="64" customWidth="1"/>
    <col min="514" max="514" width="63.42578125" style="64" customWidth="1"/>
    <col min="515" max="515" width="14.140625" style="64" customWidth="1"/>
    <col min="516" max="516" width="9.140625" style="64" customWidth="1"/>
    <col min="517" max="517" width="9.42578125" style="64" customWidth="1"/>
    <col min="518" max="518" width="10.28515625" style="64" customWidth="1"/>
    <col min="519" max="519" width="9.7109375" style="64" customWidth="1"/>
    <col min="520" max="520" width="10.28515625" style="64" customWidth="1"/>
    <col min="521" max="521" width="9.140625" style="64" customWidth="1"/>
    <col min="522" max="522" width="9.5703125" style="64" customWidth="1"/>
    <col min="523" max="523" width="11.5703125" style="64" customWidth="1"/>
    <col min="524" max="524" width="10.7109375" style="64" customWidth="1"/>
    <col min="525" max="525" width="9.42578125" style="64" customWidth="1"/>
    <col min="526" max="530" width="0" style="64" hidden="1" customWidth="1"/>
    <col min="531" max="532" width="9.140625" style="64"/>
    <col min="533" max="534" width="11.140625" style="64" customWidth="1"/>
    <col min="535" max="768" width="9.140625" style="64"/>
    <col min="769" max="769" width="5" style="64" customWidth="1"/>
    <col min="770" max="770" width="63.42578125" style="64" customWidth="1"/>
    <col min="771" max="771" width="14.140625" style="64" customWidth="1"/>
    <col min="772" max="772" width="9.140625" style="64" customWidth="1"/>
    <col min="773" max="773" width="9.42578125" style="64" customWidth="1"/>
    <col min="774" max="774" width="10.28515625" style="64" customWidth="1"/>
    <col min="775" max="775" width="9.7109375" style="64" customWidth="1"/>
    <col min="776" max="776" width="10.28515625" style="64" customWidth="1"/>
    <col min="777" max="777" width="9.140625" style="64" customWidth="1"/>
    <col min="778" max="778" width="9.5703125" style="64" customWidth="1"/>
    <col min="779" max="779" width="11.5703125" style="64" customWidth="1"/>
    <col min="780" max="780" width="10.7109375" style="64" customWidth="1"/>
    <col min="781" max="781" width="9.42578125" style="64" customWidth="1"/>
    <col min="782" max="786" width="0" style="64" hidden="1" customWidth="1"/>
    <col min="787" max="788" width="9.140625" style="64"/>
    <col min="789" max="790" width="11.140625" style="64" customWidth="1"/>
    <col min="791" max="1024" width="9.140625" style="64"/>
    <col min="1025" max="1025" width="5" style="64" customWidth="1"/>
    <col min="1026" max="1026" width="63.42578125" style="64" customWidth="1"/>
    <col min="1027" max="1027" width="14.140625" style="64" customWidth="1"/>
    <col min="1028" max="1028" width="9.140625" style="64" customWidth="1"/>
    <col min="1029" max="1029" width="9.42578125" style="64" customWidth="1"/>
    <col min="1030" max="1030" width="10.28515625" style="64" customWidth="1"/>
    <col min="1031" max="1031" width="9.7109375" style="64" customWidth="1"/>
    <col min="1032" max="1032" width="10.28515625" style="64" customWidth="1"/>
    <col min="1033" max="1033" width="9.140625" style="64" customWidth="1"/>
    <col min="1034" max="1034" width="9.5703125" style="64" customWidth="1"/>
    <col min="1035" max="1035" width="11.5703125" style="64" customWidth="1"/>
    <col min="1036" max="1036" width="10.7109375" style="64" customWidth="1"/>
    <col min="1037" max="1037" width="9.42578125" style="64" customWidth="1"/>
    <col min="1038" max="1042" width="0" style="64" hidden="1" customWidth="1"/>
    <col min="1043" max="1044" width="9.140625" style="64"/>
    <col min="1045" max="1046" width="11.140625" style="64" customWidth="1"/>
    <col min="1047" max="1280" width="9.140625" style="64"/>
    <col min="1281" max="1281" width="5" style="64" customWidth="1"/>
    <col min="1282" max="1282" width="63.42578125" style="64" customWidth="1"/>
    <col min="1283" max="1283" width="14.140625" style="64" customWidth="1"/>
    <col min="1284" max="1284" width="9.140625" style="64" customWidth="1"/>
    <col min="1285" max="1285" width="9.42578125" style="64" customWidth="1"/>
    <col min="1286" max="1286" width="10.28515625" style="64" customWidth="1"/>
    <col min="1287" max="1287" width="9.7109375" style="64" customWidth="1"/>
    <col min="1288" max="1288" width="10.28515625" style="64" customWidth="1"/>
    <col min="1289" max="1289" width="9.140625" style="64" customWidth="1"/>
    <col min="1290" max="1290" width="9.5703125" style="64" customWidth="1"/>
    <col min="1291" max="1291" width="11.5703125" style="64" customWidth="1"/>
    <col min="1292" max="1292" width="10.7109375" style="64" customWidth="1"/>
    <col min="1293" max="1293" width="9.42578125" style="64" customWidth="1"/>
    <col min="1294" max="1298" width="0" style="64" hidden="1" customWidth="1"/>
    <col min="1299" max="1300" width="9.140625" style="64"/>
    <col min="1301" max="1302" width="11.140625" style="64" customWidth="1"/>
    <col min="1303" max="1536" width="9.140625" style="64"/>
    <col min="1537" max="1537" width="5" style="64" customWidth="1"/>
    <col min="1538" max="1538" width="63.42578125" style="64" customWidth="1"/>
    <col min="1539" max="1539" width="14.140625" style="64" customWidth="1"/>
    <col min="1540" max="1540" width="9.140625" style="64" customWidth="1"/>
    <col min="1541" max="1541" width="9.42578125" style="64" customWidth="1"/>
    <col min="1542" max="1542" width="10.28515625" style="64" customWidth="1"/>
    <col min="1543" max="1543" width="9.7109375" style="64" customWidth="1"/>
    <col min="1544" max="1544" width="10.28515625" style="64" customWidth="1"/>
    <col min="1545" max="1545" width="9.140625" style="64" customWidth="1"/>
    <col min="1546" max="1546" width="9.5703125" style="64" customWidth="1"/>
    <col min="1547" max="1547" width="11.5703125" style="64" customWidth="1"/>
    <col min="1548" max="1548" width="10.7109375" style="64" customWidth="1"/>
    <col min="1549" max="1549" width="9.42578125" style="64" customWidth="1"/>
    <col min="1550" max="1554" width="0" style="64" hidden="1" customWidth="1"/>
    <col min="1555" max="1556" width="9.140625" style="64"/>
    <col min="1557" max="1558" width="11.140625" style="64" customWidth="1"/>
    <col min="1559" max="1792" width="9.140625" style="64"/>
    <col min="1793" max="1793" width="5" style="64" customWidth="1"/>
    <col min="1794" max="1794" width="63.42578125" style="64" customWidth="1"/>
    <col min="1795" max="1795" width="14.140625" style="64" customWidth="1"/>
    <col min="1796" max="1796" width="9.140625" style="64" customWidth="1"/>
    <col min="1797" max="1797" width="9.42578125" style="64" customWidth="1"/>
    <col min="1798" max="1798" width="10.28515625" style="64" customWidth="1"/>
    <col min="1799" max="1799" width="9.7109375" style="64" customWidth="1"/>
    <col min="1800" max="1800" width="10.28515625" style="64" customWidth="1"/>
    <col min="1801" max="1801" width="9.140625" style="64" customWidth="1"/>
    <col min="1802" max="1802" width="9.5703125" style="64" customWidth="1"/>
    <col min="1803" max="1803" width="11.5703125" style="64" customWidth="1"/>
    <col min="1804" max="1804" width="10.7109375" style="64" customWidth="1"/>
    <col min="1805" max="1805" width="9.42578125" style="64" customWidth="1"/>
    <col min="1806" max="1810" width="0" style="64" hidden="1" customWidth="1"/>
    <col min="1811" max="1812" width="9.140625" style="64"/>
    <col min="1813" max="1814" width="11.140625" style="64" customWidth="1"/>
    <col min="1815" max="2048" width="9.140625" style="64"/>
    <col min="2049" max="2049" width="5" style="64" customWidth="1"/>
    <col min="2050" max="2050" width="63.42578125" style="64" customWidth="1"/>
    <col min="2051" max="2051" width="14.140625" style="64" customWidth="1"/>
    <col min="2052" max="2052" width="9.140625" style="64" customWidth="1"/>
    <col min="2053" max="2053" width="9.42578125" style="64" customWidth="1"/>
    <col min="2054" max="2054" width="10.28515625" style="64" customWidth="1"/>
    <col min="2055" max="2055" width="9.7109375" style="64" customWidth="1"/>
    <col min="2056" max="2056" width="10.28515625" style="64" customWidth="1"/>
    <col min="2057" max="2057" width="9.140625" style="64" customWidth="1"/>
    <col min="2058" max="2058" width="9.5703125" style="64" customWidth="1"/>
    <col min="2059" max="2059" width="11.5703125" style="64" customWidth="1"/>
    <col min="2060" max="2060" width="10.7109375" style="64" customWidth="1"/>
    <col min="2061" max="2061" width="9.42578125" style="64" customWidth="1"/>
    <col min="2062" max="2066" width="0" style="64" hidden="1" customWidth="1"/>
    <col min="2067" max="2068" width="9.140625" style="64"/>
    <col min="2069" max="2070" width="11.140625" style="64" customWidth="1"/>
    <col min="2071" max="2304" width="9.140625" style="64"/>
    <col min="2305" max="2305" width="5" style="64" customWidth="1"/>
    <col min="2306" max="2306" width="63.42578125" style="64" customWidth="1"/>
    <col min="2307" max="2307" width="14.140625" style="64" customWidth="1"/>
    <col min="2308" max="2308" width="9.140625" style="64" customWidth="1"/>
    <col min="2309" max="2309" width="9.42578125" style="64" customWidth="1"/>
    <col min="2310" max="2310" width="10.28515625" style="64" customWidth="1"/>
    <col min="2311" max="2311" width="9.7109375" style="64" customWidth="1"/>
    <col min="2312" max="2312" width="10.28515625" style="64" customWidth="1"/>
    <col min="2313" max="2313" width="9.140625" style="64" customWidth="1"/>
    <col min="2314" max="2314" width="9.5703125" style="64" customWidth="1"/>
    <col min="2315" max="2315" width="11.5703125" style="64" customWidth="1"/>
    <col min="2316" max="2316" width="10.7109375" style="64" customWidth="1"/>
    <col min="2317" max="2317" width="9.42578125" style="64" customWidth="1"/>
    <col min="2318" max="2322" width="0" style="64" hidden="1" customWidth="1"/>
    <col min="2323" max="2324" width="9.140625" style="64"/>
    <col min="2325" max="2326" width="11.140625" style="64" customWidth="1"/>
    <col min="2327" max="2560" width="9.140625" style="64"/>
    <col min="2561" max="2561" width="5" style="64" customWidth="1"/>
    <col min="2562" max="2562" width="63.42578125" style="64" customWidth="1"/>
    <col min="2563" max="2563" width="14.140625" style="64" customWidth="1"/>
    <col min="2564" max="2564" width="9.140625" style="64" customWidth="1"/>
    <col min="2565" max="2565" width="9.42578125" style="64" customWidth="1"/>
    <col min="2566" max="2566" width="10.28515625" style="64" customWidth="1"/>
    <col min="2567" max="2567" width="9.7109375" style="64" customWidth="1"/>
    <col min="2568" max="2568" width="10.28515625" style="64" customWidth="1"/>
    <col min="2569" max="2569" width="9.140625" style="64" customWidth="1"/>
    <col min="2570" max="2570" width="9.5703125" style="64" customWidth="1"/>
    <col min="2571" max="2571" width="11.5703125" style="64" customWidth="1"/>
    <col min="2572" max="2572" width="10.7109375" style="64" customWidth="1"/>
    <col min="2573" max="2573" width="9.42578125" style="64" customWidth="1"/>
    <col min="2574" max="2578" width="0" style="64" hidden="1" customWidth="1"/>
    <col min="2579" max="2580" width="9.140625" style="64"/>
    <col min="2581" max="2582" width="11.140625" style="64" customWidth="1"/>
    <col min="2583" max="2816" width="9.140625" style="64"/>
    <col min="2817" max="2817" width="5" style="64" customWidth="1"/>
    <col min="2818" max="2818" width="63.42578125" style="64" customWidth="1"/>
    <col min="2819" max="2819" width="14.140625" style="64" customWidth="1"/>
    <col min="2820" max="2820" width="9.140625" style="64" customWidth="1"/>
    <col min="2821" max="2821" width="9.42578125" style="64" customWidth="1"/>
    <col min="2822" max="2822" width="10.28515625" style="64" customWidth="1"/>
    <col min="2823" max="2823" width="9.7109375" style="64" customWidth="1"/>
    <col min="2824" max="2824" width="10.28515625" style="64" customWidth="1"/>
    <col min="2825" max="2825" width="9.140625" style="64" customWidth="1"/>
    <col min="2826" max="2826" width="9.5703125" style="64" customWidth="1"/>
    <col min="2827" max="2827" width="11.5703125" style="64" customWidth="1"/>
    <col min="2828" max="2828" width="10.7109375" style="64" customWidth="1"/>
    <col min="2829" max="2829" width="9.42578125" style="64" customWidth="1"/>
    <col min="2830" max="2834" width="0" style="64" hidden="1" customWidth="1"/>
    <col min="2835" max="2836" width="9.140625" style="64"/>
    <col min="2837" max="2838" width="11.140625" style="64" customWidth="1"/>
    <col min="2839" max="3072" width="9.140625" style="64"/>
    <col min="3073" max="3073" width="5" style="64" customWidth="1"/>
    <col min="3074" max="3074" width="63.42578125" style="64" customWidth="1"/>
    <col min="3075" max="3075" width="14.140625" style="64" customWidth="1"/>
    <col min="3076" max="3076" width="9.140625" style="64" customWidth="1"/>
    <col min="3077" max="3077" width="9.42578125" style="64" customWidth="1"/>
    <col min="3078" max="3078" width="10.28515625" style="64" customWidth="1"/>
    <col min="3079" max="3079" width="9.7109375" style="64" customWidth="1"/>
    <col min="3080" max="3080" width="10.28515625" style="64" customWidth="1"/>
    <col min="3081" max="3081" width="9.140625" style="64" customWidth="1"/>
    <col min="3082" max="3082" width="9.5703125" style="64" customWidth="1"/>
    <col min="3083" max="3083" width="11.5703125" style="64" customWidth="1"/>
    <col min="3084" max="3084" width="10.7109375" style="64" customWidth="1"/>
    <col min="3085" max="3085" width="9.42578125" style="64" customWidth="1"/>
    <col min="3086" max="3090" width="0" style="64" hidden="1" customWidth="1"/>
    <col min="3091" max="3092" width="9.140625" style="64"/>
    <col min="3093" max="3094" width="11.140625" style="64" customWidth="1"/>
    <col min="3095" max="3328" width="9.140625" style="64"/>
    <col min="3329" max="3329" width="5" style="64" customWidth="1"/>
    <col min="3330" max="3330" width="63.42578125" style="64" customWidth="1"/>
    <col min="3331" max="3331" width="14.140625" style="64" customWidth="1"/>
    <col min="3332" max="3332" width="9.140625" style="64" customWidth="1"/>
    <col min="3333" max="3333" width="9.42578125" style="64" customWidth="1"/>
    <col min="3334" max="3334" width="10.28515625" style="64" customWidth="1"/>
    <col min="3335" max="3335" width="9.7109375" style="64" customWidth="1"/>
    <col min="3336" max="3336" width="10.28515625" style="64" customWidth="1"/>
    <col min="3337" max="3337" width="9.140625" style="64" customWidth="1"/>
    <col min="3338" max="3338" width="9.5703125" style="64" customWidth="1"/>
    <col min="3339" max="3339" width="11.5703125" style="64" customWidth="1"/>
    <col min="3340" max="3340" width="10.7109375" style="64" customWidth="1"/>
    <col min="3341" max="3341" width="9.42578125" style="64" customWidth="1"/>
    <col min="3342" max="3346" width="0" style="64" hidden="1" customWidth="1"/>
    <col min="3347" max="3348" width="9.140625" style="64"/>
    <col min="3349" max="3350" width="11.140625" style="64" customWidth="1"/>
    <col min="3351" max="3584" width="9.140625" style="64"/>
    <col min="3585" max="3585" width="5" style="64" customWidth="1"/>
    <col min="3586" max="3586" width="63.42578125" style="64" customWidth="1"/>
    <col min="3587" max="3587" width="14.140625" style="64" customWidth="1"/>
    <col min="3588" max="3588" width="9.140625" style="64" customWidth="1"/>
    <col min="3589" max="3589" width="9.42578125" style="64" customWidth="1"/>
    <col min="3590" max="3590" width="10.28515625" style="64" customWidth="1"/>
    <col min="3591" max="3591" width="9.7109375" style="64" customWidth="1"/>
    <col min="3592" max="3592" width="10.28515625" style="64" customWidth="1"/>
    <col min="3593" max="3593" width="9.140625" style="64" customWidth="1"/>
    <col min="3594" max="3594" width="9.5703125" style="64" customWidth="1"/>
    <col min="3595" max="3595" width="11.5703125" style="64" customWidth="1"/>
    <col min="3596" max="3596" width="10.7109375" style="64" customWidth="1"/>
    <col min="3597" max="3597" width="9.42578125" style="64" customWidth="1"/>
    <col min="3598" max="3602" width="0" style="64" hidden="1" customWidth="1"/>
    <col min="3603" max="3604" width="9.140625" style="64"/>
    <col min="3605" max="3606" width="11.140625" style="64" customWidth="1"/>
    <col min="3607" max="3840" width="9.140625" style="64"/>
    <col min="3841" max="3841" width="5" style="64" customWidth="1"/>
    <col min="3842" max="3842" width="63.42578125" style="64" customWidth="1"/>
    <col min="3843" max="3843" width="14.140625" style="64" customWidth="1"/>
    <col min="3844" max="3844" width="9.140625" style="64" customWidth="1"/>
    <col min="3845" max="3845" width="9.42578125" style="64" customWidth="1"/>
    <col min="3846" max="3846" width="10.28515625" style="64" customWidth="1"/>
    <col min="3847" max="3847" width="9.7109375" style="64" customWidth="1"/>
    <col min="3848" max="3848" width="10.28515625" style="64" customWidth="1"/>
    <col min="3849" max="3849" width="9.140625" style="64" customWidth="1"/>
    <col min="3850" max="3850" width="9.5703125" style="64" customWidth="1"/>
    <col min="3851" max="3851" width="11.5703125" style="64" customWidth="1"/>
    <col min="3852" max="3852" width="10.7109375" style="64" customWidth="1"/>
    <col min="3853" max="3853" width="9.42578125" style="64" customWidth="1"/>
    <col min="3854" max="3858" width="0" style="64" hidden="1" customWidth="1"/>
    <col min="3859" max="3860" width="9.140625" style="64"/>
    <col min="3861" max="3862" width="11.140625" style="64" customWidth="1"/>
    <col min="3863" max="4096" width="9.140625" style="64"/>
    <col min="4097" max="4097" width="5" style="64" customWidth="1"/>
    <col min="4098" max="4098" width="63.42578125" style="64" customWidth="1"/>
    <col min="4099" max="4099" width="14.140625" style="64" customWidth="1"/>
    <col min="4100" max="4100" width="9.140625" style="64" customWidth="1"/>
    <col min="4101" max="4101" width="9.42578125" style="64" customWidth="1"/>
    <col min="4102" max="4102" width="10.28515625" style="64" customWidth="1"/>
    <col min="4103" max="4103" width="9.7109375" style="64" customWidth="1"/>
    <col min="4104" max="4104" width="10.28515625" style="64" customWidth="1"/>
    <col min="4105" max="4105" width="9.140625" style="64" customWidth="1"/>
    <col min="4106" max="4106" width="9.5703125" style="64" customWidth="1"/>
    <col min="4107" max="4107" width="11.5703125" style="64" customWidth="1"/>
    <col min="4108" max="4108" width="10.7109375" style="64" customWidth="1"/>
    <col min="4109" max="4109" width="9.42578125" style="64" customWidth="1"/>
    <col min="4110" max="4114" width="0" style="64" hidden="1" customWidth="1"/>
    <col min="4115" max="4116" width="9.140625" style="64"/>
    <col min="4117" max="4118" width="11.140625" style="64" customWidth="1"/>
    <col min="4119" max="4352" width="9.140625" style="64"/>
    <col min="4353" max="4353" width="5" style="64" customWidth="1"/>
    <col min="4354" max="4354" width="63.42578125" style="64" customWidth="1"/>
    <col min="4355" max="4355" width="14.140625" style="64" customWidth="1"/>
    <col min="4356" max="4356" width="9.140625" style="64" customWidth="1"/>
    <col min="4357" max="4357" width="9.42578125" style="64" customWidth="1"/>
    <col min="4358" max="4358" width="10.28515625" style="64" customWidth="1"/>
    <col min="4359" max="4359" width="9.7109375" style="64" customWidth="1"/>
    <col min="4360" max="4360" width="10.28515625" style="64" customWidth="1"/>
    <col min="4361" max="4361" width="9.140625" style="64" customWidth="1"/>
    <col min="4362" max="4362" width="9.5703125" style="64" customWidth="1"/>
    <col min="4363" max="4363" width="11.5703125" style="64" customWidth="1"/>
    <col min="4364" max="4364" width="10.7109375" style="64" customWidth="1"/>
    <col min="4365" max="4365" width="9.42578125" style="64" customWidth="1"/>
    <col min="4366" max="4370" width="0" style="64" hidden="1" customWidth="1"/>
    <col min="4371" max="4372" width="9.140625" style="64"/>
    <col min="4373" max="4374" width="11.140625" style="64" customWidth="1"/>
    <col min="4375" max="4608" width="9.140625" style="64"/>
    <col min="4609" max="4609" width="5" style="64" customWidth="1"/>
    <col min="4610" max="4610" width="63.42578125" style="64" customWidth="1"/>
    <col min="4611" max="4611" width="14.140625" style="64" customWidth="1"/>
    <col min="4612" max="4612" width="9.140625" style="64" customWidth="1"/>
    <col min="4613" max="4613" width="9.42578125" style="64" customWidth="1"/>
    <col min="4614" max="4614" width="10.28515625" style="64" customWidth="1"/>
    <col min="4615" max="4615" width="9.7109375" style="64" customWidth="1"/>
    <col min="4616" max="4616" width="10.28515625" style="64" customWidth="1"/>
    <col min="4617" max="4617" width="9.140625" style="64" customWidth="1"/>
    <col min="4618" max="4618" width="9.5703125" style="64" customWidth="1"/>
    <col min="4619" max="4619" width="11.5703125" style="64" customWidth="1"/>
    <col min="4620" max="4620" width="10.7109375" style="64" customWidth="1"/>
    <col min="4621" max="4621" width="9.42578125" style="64" customWidth="1"/>
    <col min="4622" max="4626" width="0" style="64" hidden="1" customWidth="1"/>
    <col min="4627" max="4628" width="9.140625" style="64"/>
    <col min="4629" max="4630" width="11.140625" style="64" customWidth="1"/>
    <col min="4631" max="4864" width="9.140625" style="64"/>
    <col min="4865" max="4865" width="5" style="64" customWidth="1"/>
    <col min="4866" max="4866" width="63.42578125" style="64" customWidth="1"/>
    <col min="4867" max="4867" width="14.140625" style="64" customWidth="1"/>
    <col min="4868" max="4868" width="9.140625" style="64" customWidth="1"/>
    <col min="4869" max="4869" width="9.42578125" style="64" customWidth="1"/>
    <col min="4870" max="4870" width="10.28515625" style="64" customWidth="1"/>
    <col min="4871" max="4871" width="9.7109375" style="64" customWidth="1"/>
    <col min="4872" max="4872" width="10.28515625" style="64" customWidth="1"/>
    <col min="4873" max="4873" width="9.140625" style="64" customWidth="1"/>
    <col min="4874" max="4874" width="9.5703125" style="64" customWidth="1"/>
    <col min="4875" max="4875" width="11.5703125" style="64" customWidth="1"/>
    <col min="4876" max="4876" width="10.7109375" style="64" customWidth="1"/>
    <col min="4877" max="4877" width="9.42578125" style="64" customWidth="1"/>
    <col min="4878" max="4882" width="0" style="64" hidden="1" customWidth="1"/>
    <col min="4883" max="4884" width="9.140625" style="64"/>
    <col min="4885" max="4886" width="11.140625" style="64" customWidth="1"/>
    <col min="4887" max="5120" width="9.140625" style="64"/>
    <col min="5121" max="5121" width="5" style="64" customWidth="1"/>
    <col min="5122" max="5122" width="63.42578125" style="64" customWidth="1"/>
    <col min="5123" max="5123" width="14.140625" style="64" customWidth="1"/>
    <col min="5124" max="5124" width="9.140625" style="64" customWidth="1"/>
    <col min="5125" max="5125" width="9.42578125" style="64" customWidth="1"/>
    <col min="5126" max="5126" width="10.28515625" style="64" customWidth="1"/>
    <col min="5127" max="5127" width="9.7109375" style="64" customWidth="1"/>
    <col min="5128" max="5128" width="10.28515625" style="64" customWidth="1"/>
    <col min="5129" max="5129" width="9.140625" style="64" customWidth="1"/>
    <col min="5130" max="5130" width="9.5703125" style="64" customWidth="1"/>
    <col min="5131" max="5131" width="11.5703125" style="64" customWidth="1"/>
    <col min="5132" max="5132" width="10.7109375" style="64" customWidth="1"/>
    <col min="5133" max="5133" width="9.42578125" style="64" customWidth="1"/>
    <col min="5134" max="5138" width="0" style="64" hidden="1" customWidth="1"/>
    <col min="5139" max="5140" width="9.140625" style="64"/>
    <col min="5141" max="5142" width="11.140625" style="64" customWidth="1"/>
    <col min="5143" max="5376" width="9.140625" style="64"/>
    <col min="5377" max="5377" width="5" style="64" customWidth="1"/>
    <col min="5378" max="5378" width="63.42578125" style="64" customWidth="1"/>
    <col min="5379" max="5379" width="14.140625" style="64" customWidth="1"/>
    <col min="5380" max="5380" width="9.140625" style="64" customWidth="1"/>
    <col min="5381" max="5381" width="9.42578125" style="64" customWidth="1"/>
    <col min="5382" max="5382" width="10.28515625" style="64" customWidth="1"/>
    <col min="5383" max="5383" width="9.7109375" style="64" customWidth="1"/>
    <col min="5384" max="5384" width="10.28515625" style="64" customWidth="1"/>
    <col min="5385" max="5385" width="9.140625" style="64" customWidth="1"/>
    <col min="5386" max="5386" width="9.5703125" style="64" customWidth="1"/>
    <col min="5387" max="5387" width="11.5703125" style="64" customWidth="1"/>
    <col min="5388" max="5388" width="10.7109375" style="64" customWidth="1"/>
    <col min="5389" max="5389" width="9.42578125" style="64" customWidth="1"/>
    <col min="5390" max="5394" width="0" style="64" hidden="1" customWidth="1"/>
    <col min="5395" max="5396" width="9.140625" style="64"/>
    <col min="5397" max="5398" width="11.140625" style="64" customWidth="1"/>
    <col min="5399" max="5632" width="9.140625" style="64"/>
    <col min="5633" max="5633" width="5" style="64" customWidth="1"/>
    <col min="5634" max="5634" width="63.42578125" style="64" customWidth="1"/>
    <col min="5635" max="5635" width="14.140625" style="64" customWidth="1"/>
    <col min="5636" max="5636" width="9.140625" style="64" customWidth="1"/>
    <col min="5637" max="5637" width="9.42578125" style="64" customWidth="1"/>
    <col min="5638" max="5638" width="10.28515625" style="64" customWidth="1"/>
    <col min="5639" max="5639" width="9.7109375" style="64" customWidth="1"/>
    <col min="5640" max="5640" width="10.28515625" style="64" customWidth="1"/>
    <col min="5641" max="5641" width="9.140625" style="64" customWidth="1"/>
    <col min="5642" max="5642" width="9.5703125" style="64" customWidth="1"/>
    <col min="5643" max="5643" width="11.5703125" style="64" customWidth="1"/>
    <col min="5644" max="5644" width="10.7109375" style="64" customWidth="1"/>
    <col min="5645" max="5645" width="9.42578125" style="64" customWidth="1"/>
    <col min="5646" max="5650" width="0" style="64" hidden="1" customWidth="1"/>
    <col min="5651" max="5652" width="9.140625" style="64"/>
    <col min="5653" max="5654" width="11.140625" style="64" customWidth="1"/>
    <col min="5655" max="5888" width="9.140625" style="64"/>
    <col min="5889" max="5889" width="5" style="64" customWidth="1"/>
    <col min="5890" max="5890" width="63.42578125" style="64" customWidth="1"/>
    <col min="5891" max="5891" width="14.140625" style="64" customWidth="1"/>
    <col min="5892" max="5892" width="9.140625" style="64" customWidth="1"/>
    <col min="5893" max="5893" width="9.42578125" style="64" customWidth="1"/>
    <col min="5894" max="5894" width="10.28515625" style="64" customWidth="1"/>
    <col min="5895" max="5895" width="9.7109375" style="64" customWidth="1"/>
    <col min="5896" max="5896" width="10.28515625" style="64" customWidth="1"/>
    <col min="5897" max="5897" width="9.140625" style="64" customWidth="1"/>
    <col min="5898" max="5898" width="9.5703125" style="64" customWidth="1"/>
    <col min="5899" max="5899" width="11.5703125" style="64" customWidth="1"/>
    <col min="5900" max="5900" width="10.7109375" style="64" customWidth="1"/>
    <col min="5901" max="5901" width="9.42578125" style="64" customWidth="1"/>
    <col min="5902" max="5906" width="0" style="64" hidden="1" customWidth="1"/>
    <col min="5907" max="5908" width="9.140625" style="64"/>
    <col min="5909" max="5910" width="11.140625" style="64" customWidth="1"/>
    <col min="5911" max="6144" width="9.140625" style="64"/>
    <col min="6145" max="6145" width="5" style="64" customWidth="1"/>
    <col min="6146" max="6146" width="63.42578125" style="64" customWidth="1"/>
    <col min="6147" max="6147" width="14.140625" style="64" customWidth="1"/>
    <col min="6148" max="6148" width="9.140625" style="64" customWidth="1"/>
    <col min="6149" max="6149" width="9.42578125" style="64" customWidth="1"/>
    <col min="6150" max="6150" width="10.28515625" style="64" customWidth="1"/>
    <col min="6151" max="6151" width="9.7109375" style="64" customWidth="1"/>
    <col min="6152" max="6152" width="10.28515625" style="64" customWidth="1"/>
    <col min="6153" max="6153" width="9.140625" style="64" customWidth="1"/>
    <col min="6154" max="6154" width="9.5703125" style="64" customWidth="1"/>
    <col min="6155" max="6155" width="11.5703125" style="64" customWidth="1"/>
    <col min="6156" max="6156" width="10.7109375" style="64" customWidth="1"/>
    <col min="6157" max="6157" width="9.42578125" style="64" customWidth="1"/>
    <col min="6158" max="6162" width="0" style="64" hidden="1" customWidth="1"/>
    <col min="6163" max="6164" width="9.140625" style="64"/>
    <col min="6165" max="6166" width="11.140625" style="64" customWidth="1"/>
    <col min="6167" max="6400" width="9.140625" style="64"/>
    <col min="6401" max="6401" width="5" style="64" customWidth="1"/>
    <col min="6402" max="6402" width="63.42578125" style="64" customWidth="1"/>
    <col min="6403" max="6403" width="14.140625" style="64" customWidth="1"/>
    <col min="6404" max="6404" width="9.140625" style="64" customWidth="1"/>
    <col min="6405" max="6405" width="9.42578125" style="64" customWidth="1"/>
    <col min="6406" max="6406" width="10.28515625" style="64" customWidth="1"/>
    <col min="6407" max="6407" width="9.7109375" style="64" customWidth="1"/>
    <col min="6408" max="6408" width="10.28515625" style="64" customWidth="1"/>
    <col min="6409" max="6409" width="9.140625" style="64" customWidth="1"/>
    <col min="6410" max="6410" width="9.5703125" style="64" customWidth="1"/>
    <col min="6411" max="6411" width="11.5703125" style="64" customWidth="1"/>
    <col min="6412" max="6412" width="10.7109375" style="64" customWidth="1"/>
    <col min="6413" max="6413" width="9.42578125" style="64" customWidth="1"/>
    <col min="6414" max="6418" width="0" style="64" hidden="1" customWidth="1"/>
    <col min="6419" max="6420" width="9.140625" style="64"/>
    <col min="6421" max="6422" width="11.140625" style="64" customWidth="1"/>
    <col min="6423" max="6656" width="9.140625" style="64"/>
    <col min="6657" max="6657" width="5" style="64" customWidth="1"/>
    <col min="6658" max="6658" width="63.42578125" style="64" customWidth="1"/>
    <col min="6659" max="6659" width="14.140625" style="64" customWidth="1"/>
    <col min="6660" max="6660" width="9.140625" style="64" customWidth="1"/>
    <col min="6661" max="6661" width="9.42578125" style="64" customWidth="1"/>
    <col min="6662" max="6662" width="10.28515625" style="64" customWidth="1"/>
    <col min="6663" max="6663" width="9.7109375" style="64" customWidth="1"/>
    <col min="6664" max="6664" width="10.28515625" style="64" customWidth="1"/>
    <col min="6665" max="6665" width="9.140625" style="64" customWidth="1"/>
    <col min="6666" max="6666" width="9.5703125" style="64" customWidth="1"/>
    <col min="6667" max="6667" width="11.5703125" style="64" customWidth="1"/>
    <col min="6668" max="6668" width="10.7109375" style="64" customWidth="1"/>
    <col min="6669" max="6669" width="9.42578125" style="64" customWidth="1"/>
    <col min="6670" max="6674" width="0" style="64" hidden="1" customWidth="1"/>
    <col min="6675" max="6676" width="9.140625" style="64"/>
    <col min="6677" max="6678" width="11.140625" style="64" customWidth="1"/>
    <col min="6679" max="6912" width="9.140625" style="64"/>
    <col min="6913" max="6913" width="5" style="64" customWidth="1"/>
    <col min="6914" max="6914" width="63.42578125" style="64" customWidth="1"/>
    <col min="6915" max="6915" width="14.140625" style="64" customWidth="1"/>
    <col min="6916" max="6916" width="9.140625" style="64" customWidth="1"/>
    <col min="6917" max="6917" width="9.42578125" style="64" customWidth="1"/>
    <col min="6918" max="6918" width="10.28515625" style="64" customWidth="1"/>
    <col min="6919" max="6919" width="9.7109375" style="64" customWidth="1"/>
    <col min="6920" max="6920" width="10.28515625" style="64" customWidth="1"/>
    <col min="6921" max="6921" width="9.140625" style="64" customWidth="1"/>
    <col min="6922" max="6922" width="9.5703125" style="64" customWidth="1"/>
    <col min="6923" max="6923" width="11.5703125" style="64" customWidth="1"/>
    <col min="6924" max="6924" width="10.7109375" style="64" customWidth="1"/>
    <col min="6925" max="6925" width="9.42578125" style="64" customWidth="1"/>
    <col min="6926" max="6930" width="0" style="64" hidden="1" customWidth="1"/>
    <col min="6931" max="6932" width="9.140625" style="64"/>
    <col min="6933" max="6934" width="11.140625" style="64" customWidth="1"/>
    <col min="6935" max="7168" width="9.140625" style="64"/>
    <col min="7169" max="7169" width="5" style="64" customWidth="1"/>
    <col min="7170" max="7170" width="63.42578125" style="64" customWidth="1"/>
    <col min="7171" max="7171" width="14.140625" style="64" customWidth="1"/>
    <col min="7172" max="7172" width="9.140625" style="64" customWidth="1"/>
    <col min="7173" max="7173" width="9.42578125" style="64" customWidth="1"/>
    <col min="7174" max="7174" width="10.28515625" style="64" customWidth="1"/>
    <col min="7175" max="7175" width="9.7109375" style="64" customWidth="1"/>
    <col min="7176" max="7176" width="10.28515625" style="64" customWidth="1"/>
    <col min="7177" max="7177" width="9.140625" style="64" customWidth="1"/>
    <col min="7178" max="7178" width="9.5703125" style="64" customWidth="1"/>
    <col min="7179" max="7179" width="11.5703125" style="64" customWidth="1"/>
    <col min="7180" max="7180" width="10.7109375" style="64" customWidth="1"/>
    <col min="7181" max="7181" width="9.42578125" style="64" customWidth="1"/>
    <col min="7182" max="7186" width="0" style="64" hidden="1" customWidth="1"/>
    <col min="7187" max="7188" width="9.140625" style="64"/>
    <col min="7189" max="7190" width="11.140625" style="64" customWidth="1"/>
    <col min="7191" max="7424" width="9.140625" style="64"/>
    <col min="7425" max="7425" width="5" style="64" customWidth="1"/>
    <col min="7426" max="7426" width="63.42578125" style="64" customWidth="1"/>
    <col min="7427" max="7427" width="14.140625" style="64" customWidth="1"/>
    <col min="7428" max="7428" width="9.140625" style="64" customWidth="1"/>
    <col min="7429" max="7429" width="9.42578125" style="64" customWidth="1"/>
    <col min="7430" max="7430" width="10.28515625" style="64" customWidth="1"/>
    <col min="7431" max="7431" width="9.7109375" style="64" customWidth="1"/>
    <col min="7432" max="7432" width="10.28515625" style="64" customWidth="1"/>
    <col min="7433" max="7433" width="9.140625" style="64" customWidth="1"/>
    <col min="7434" max="7434" width="9.5703125" style="64" customWidth="1"/>
    <col min="7435" max="7435" width="11.5703125" style="64" customWidth="1"/>
    <col min="7436" max="7436" width="10.7109375" style="64" customWidth="1"/>
    <col min="7437" max="7437" width="9.42578125" style="64" customWidth="1"/>
    <col min="7438" max="7442" width="0" style="64" hidden="1" customWidth="1"/>
    <col min="7443" max="7444" width="9.140625" style="64"/>
    <col min="7445" max="7446" width="11.140625" style="64" customWidth="1"/>
    <col min="7447" max="7680" width="9.140625" style="64"/>
    <col min="7681" max="7681" width="5" style="64" customWidth="1"/>
    <col min="7682" max="7682" width="63.42578125" style="64" customWidth="1"/>
    <col min="7683" max="7683" width="14.140625" style="64" customWidth="1"/>
    <col min="7684" max="7684" width="9.140625" style="64" customWidth="1"/>
    <col min="7685" max="7685" width="9.42578125" style="64" customWidth="1"/>
    <col min="7686" max="7686" width="10.28515625" style="64" customWidth="1"/>
    <col min="7687" max="7687" width="9.7109375" style="64" customWidth="1"/>
    <col min="7688" max="7688" width="10.28515625" style="64" customWidth="1"/>
    <col min="7689" max="7689" width="9.140625" style="64" customWidth="1"/>
    <col min="7690" max="7690" width="9.5703125" style="64" customWidth="1"/>
    <col min="7691" max="7691" width="11.5703125" style="64" customWidth="1"/>
    <col min="7692" max="7692" width="10.7109375" style="64" customWidth="1"/>
    <col min="7693" max="7693" width="9.42578125" style="64" customWidth="1"/>
    <col min="7694" max="7698" width="0" style="64" hidden="1" customWidth="1"/>
    <col min="7699" max="7700" width="9.140625" style="64"/>
    <col min="7701" max="7702" width="11.140625" style="64" customWidth="1"/>
    <col min="7703" max="7936" width="9.140625" style="64"/>
    <col min="7937" max="7937" width="5" style="64" customWidth="1"/>
    <col min="7938" max="7938" width="63.42578125" style="64" customWidth="1"/>
    <col min="7939" max="7939" width="14.140625" style="64" customWidth="1"/>
    <col min="7940" max="7940" width="9.140625" style="64" customWidth="1"/>
    <col min="7941" max="7941" width="9.42578125" style="64" customWidth="1"/>
    <col min="7942" max="7942" width="10.28515625" style="64" customWidth="1"/>
    <col min="7943" max="7943" width="9.7109375" style="64" customWidth="1"/>
    <col min="7944" max="7944" width="10.28515625" style="64" customWidth="1"/>
    <col min="7945" max="7945" width="9.140625" style="64" customWidth="1"/>
    <col min="7946" max="7946" width="9.5703125" style="64" customWidth="1"/>
    <col min="7947" max="7947" width="11.5703125" style="64" customWidth="1"/>
    <col min="7948" max="7948" width="10.7109375" style="64" customWidth="1"/>
    <col min="7949" max="7949" width="9.42578125" style="64" customWidth="1"/>
    <col min="7950" max="7954" width="0" style="64" hidden="1" customWidth="1"/>
    <col min="7955" max="7956" width="9.140625" style="64"/>
    <col min="7957" max="7958" width="11.140625" style="64" customWidth="1"/>
    <col min="7959" max="8192" width="9.140625" style="64"/>
    <col min="8193" max="8193" width="5" style="64" customWidth="1"/>
    <col min="8194" max="8194" width="63.42578125" style="64" customWidth="1"/>
    <col min="8195" max="8195" width="14.140625" style="64" customWidth="1"/>
    <col min="8196" max="8196" width="9.140625" style="64" customWidth="1"/>
    <col min="8197" max="8197" width="9.42578125" style="64" customWidth="1"/>
    <col min="8198" max="8198" width="10.28515625" style="64" customWidth="1"/>
    <col min="8199" max="8199" width="9.7109375" style="64" customWidth="1"/>
    <col min="8200" max="8200" width="10.28515625" style="64" customWidth="1"/>
    <col min="8201" max="8201" width="9.140625" style="64" customWidth="1"/>
    <col min="8202" max="8202" width="9.5703125" style="64" customWidth="1"/>
    <col min="8203" max="8203" width="11.5703125" style="64" customWidth="1"/>
    <col min="8204" max="8204" width="10.7109375" style="64" customWidth="1"/>
    <col min="8205" max="8205" width="9.42578125" style="64" customWidth="1"/>
    <col min="8206" max="8210" width="0" style="64" hidden="1" customWidth="1"/>
    <col min="8211" max="8212" width="9.140625" style="64"/>
    <col min="8213" max="8214" width="11.140625" style="64" customWidth="1"/>
    <col min="8215" max="8448" width="9.140625" style="64"/>
    <col min="8449" max="8449" width="5" style="64" customWidth="1"/>
    <col min="8450" max="8450" width="63.42578125" style="64" customWidth="1"/>
    <col min="8451" max="8451" width="14.140625" style="64" customWidth="1"/>
    <col min="8452" max="8452" width="9.140625" style="64" customWidth="1"/>
    <col min="8453" max="8453" width="9.42578125" style="64" customWidth="1"/>
    <col min="8454" max="8454" width="10.28515625" style="64" customWidth="1"/>
    <col min="8455" max="8455" width="9.7109375" style="64" customWidth="1"/>
    <col min="8456" max="8456" width="10.28515625" style="64" customWidth="1"/>
    <col min="8457" max="8457" width="9.140625" style="64" customWidth="1"/>
    <col min="8458" max="8458" width="9.5703125" style="64" customWidth="1"/>
    <col min="8459" max="8459" width="11.5703125" style="64" customWidth="1"/>
    <col min="8460" max="8460" width="10.7109375" style="64" customWidth="1"/>
    <col min="8461" max="8461" width="9.42578125" style="64" customWidth="1"/>
    <col min="8462" max="8466" width="0" style="64" hidden="1" customWidth="1"/>
    <col min="8467" max="8468" width="9.140625" style="64"/>
    <col min="8469" max="8470" width="11.140625" style="64" customWidth="1"/>
    <col min="8471" max="8704" width="9.140625" style="64"/>
    <col min="8705" max="8705" width="5" style="64" customWidth="1"/>
    <col min="8706" max="8706" width="63.42578125" style="64" customWidth="1"/>
    <col min="8707" max="8707" width="14.140625" style="64" customWidth="1"/>
    <col min="8708" max="8708" width="9.140625" style="64" customWidth="1"/>
    <col min="8709" max="8709" width="9.42578125" style="64" customWidth="1"/>
    <col min="8710" max="8710" width="10.28515625" style="64" customWidth="1"/>
    <col min="8711" max="8711" width="9.7109375" style="64" customWidth="1"/>
    <col min="8712" max="8712" width="10.28515625" style="64" customWidth="1"/>
    <col min="8713" max="8713" width="9.140625" style="64" customWidth="1"/>
    <col min="8714" max="8714" width="9.5703125" style="64" customWidth="1"/>
    <col min="8715" max="8715" width="11.5703125" style="64" customWidth="1"/>
    <col min="8716" max="8716" width="10.7109375" style="64" customWidth="1"/>
    <col min="8717" max="8717" width="9.42578125" style="64" customWidth="1"/>
    <col min="8718" max="8722" width="0" style="64" hidden="1" customWidth="1"/>
    <col min="8723" max="8724" width="9.140625" style="64"/>
    <col min="8725" max="8726" width="11.140625" style="64" customWidth="1"/>
    <col min="8727" max="8960" width="9.140625" style="64"/>
    <col min="8961" max="8961" width="5" style="64" customWidth="1"/>
    <col min="8962" max="8962" width="63.42578125" style="64" customWidth="1"/>
    <col min="8963" max="8963" width="14.140625" style="64" customWidth="1"/>
    <col min="8964" max="8964" width="9.140625" style="64" customWidth="1"/>
    <col min="8965" max="8965" width="9.42578125" style="64" customWidth="1"/>
    <col min="8966" max="8966" width="10.28515625" style="64" customWidth="1"/>
    <col min="8967" max="8967" width="9.7109375" style="64" customWidth="1"/>
    <col min="8968" max="8968" width="10.28515625" style="64" customWidth="1"/>
    <col min="8969" max="8969" width="9.140625" style="64" customWidth="1"/>
    <col min="8970" max="8970" width="9.5703125" style="64" customWidth="1"/>
    <col min="8971" max="8971" width="11.5703125" style="64" customWidth="1"/>
    <col min="8972" max="8972" width="10.7109375" style="64" customWidth="1"/>
    <col min="8973" max="8973" width="9.42578125" style="64" customWidth="1"/>
    <col min="8974" max="8978" width="0" style="64" hidden="1" customWidth="1"/>
    <col min="8979" max="8980" width="9.140625" style="64"/>
    <col min="8981" max="8982" width="11.140625" style="64" customWidth="1"/>
    <col min="8983" max="9216" width="9.140625" style="64"/>
    <col min="9217" max="9217" width="5" style="64" customWidth="1"/>
    <col min="9218" max="9218" width="63.42578125" style="64" customWidth="1"/>
    <col min="9219" max="9219" width="14.140625" style="64" customWidth="1"/>
    <col min="9220" max="9220" width="9.140625" style="64" customWidth="1"/>
    <col min="9221" max="9221" width="9.42578125" style="64" customWidth="1"/>
    <col min="9222" max="9222" width="10.28515625" style="64" customWidth="1"/>
    <col min="9223" max="9223" width="9.7109375" style="64" customWidth="1"/>
    <col min="9224" max="9224" width="10.28515625" style="64" customWidth="1"/>
    <col min="9225" max="9225" width="9.140625" style="64" customWidth="1"/>
    <col min="9226" max="9226" width="9.5703125" style="64" customWidth="1"/>
    <col min="9227" max="9227" width="11.5703125" style="64" customWidth="1"/>
    <col min="9228" max="9228" width="10.7109375" style="64" customWidth="1"/>
    <col min="9229" max="9229" width="9.42578125" style="64" customWidth="1"/>
    <col min="9230" max="9234" width="0" style="64" hidden="1" customWidth="1"/>
    <col min="9235" max="9236" width="9.140625" style="64"/>
    <col min="9237" max="9238" width="11.140625" style="64" customWidth="1"/>
    <col min="9239" max="9472" width="9.140625" style="64"/>
    <col min="9473" max="9473" width="5" style="64" customWidth="1"/>
    <col min="9474" max="9474" width="63.42578125" style="64" customWidth="1"/>
    <col min="9475" max="9475" width="14.140625" style="64" customWidth="1"/>
    <col min="9476" max="9476" width="9.140625" style="64" customWidth="1"/>
    <col min="9477" max="9477" width="9.42578125" style="64" customWidth="1"/>
    <col min="9478" max="9478" width="10.28515625" style="64" customWidth="1"/>
    <col min="9479" max="9479" width="9.7109375" style="64" customWidth="1"/>
    <col min="9480" max="9480" width="10.28515625" style="64" customWidth="1"/>
    <col min="9481" max="9481" width="9.140625" style="64" customWidth="1"/>
    <col min="9482" max="9482" width="9.5703125" style="64" customWidth="1"/>
    <col min="9483" max="9483" width="11.5703125" style="64" customWidth="1"/>
    <col min="9484" max="9484" width="10.7109375" style="64" customWidth="1"/>
    <col min="9485" max="9485" width="9.42578125" style="64" customWidth="1"/>
    <col min="9486" max="9490" width="0" style="64" hidden="1" customWidth="1"/>
    <col min="9491" max="9492" width="9.140625" style="64"/>
    <col min="9493" max="9494" width="11.140625" style="64" customWidth="1"/>
    <col min="9495" max="9728" width="9.140625" style="64"/>
    <col min="9729" max="9729" width="5" style="64" customWidth="1"/>
    <col min="9730" max="9730" width="63.42578125" style="64" customWidth="1"/>
    <col min="9731" max="9731" width="14.140625" style="64" customWidth="1"/>
    <col min="9732" max="9732" width="9.140625" style="64" customWidth="1"/>
    <col min="9733" max="9733" width="9.42578125" style="64" customWidth="1"/>
    <col min="9734" max="9734" width="10.28515625" style="64" customWidth="1"/>
    <col min="9735" max="9735" width="9.7109375" style="64" customWidth="1"/>
    <col min="9736" max="9736" width="10.28515625" style="64" customWidth="1"/>
    <col min="9737" max="9737" width="9.140625" style="64" customWidth="1"/>
    <col min="9738" max="9738" width="9.5703125" style="64" customWidth="1"/>
    <col min="9739" max="9739" width="11.5703125" style="64" customWidth="1"/>
    <col min="9740" max="9740" width="10.7109375" style="64" customWidth="1"/>
    <col min="9741" max="9741" width="9.42578125" style="64" customWidth="1"/>
    <col min="9742" max="9746" width="0" style="64" hidden="1" customWidth="1"/>
    <col min="9747" max="9748" width="9.140625" style="64"/>
    <col min="9749" max="9750" width="11.140625" style="64" customWidth="1"/>
    <col min="9751" max="9984" width="9.140625" style="64"/>
    <col min="9985" max="9985" width="5" style="64" customWidth="1"/>
    <col min="9986" max="9986" width="63.42578125" style="64" customWidth="1"/>
    <col min="9987" max="9987" width="14.140625" style="64" customWidth="1"/>
    <col min="9988" max="9988" width="9.140625" style="64" customWidth="1"/>
    <col min="9989" max="9989" width="9.42578125" style="64" customWidth="1"/>
    <col min="9990" max="9990" width="10.28515625" style="64" customWidth="1"/>
    <col min="9991" max="9991" width="9.7109375" style="64" customWidth="1"/>
    <col min="9992" max="9992" width="10.28515625" style="64" customWidth="1"/>
    <col min="9993" max="9993" width="9.140625" style="64" customWidth="1"/>
    <col min="9994" max="9994" width="9.5703125" style="64" customWidth="1"/>
    <col min="9995" max="9995" width="11.5703125" style="64" customWidth="1"/>
    <col min="9996" max="9996" width="10.7109375" style="64" customWidth="1"/>
    <col min="9997" max="9997" width="9.42578125" style="64" customWidth="1"/>
    <col min="9998" max="10002" width="0" style="64" hidden="1" customWidth="1"/>
    <col min="10003" max="10004" width="9.140625" style="64"/>
    <col min="10005" max="10006" width="11.140625" style="64" customWidth="1"/>
    <col min="10007" max="10240" width="9.140625" style="64"/>
    <col min="10241" max="10241" width="5" style="64" customWidth="1"/>
    <col min="10242" max="10242" width="63.42578125" style="64" customWidth="1"/>
    <col min="10243" max="10243" width="14.140625" style="64" customWidth="1"/>
    <col min="10244" max="10244" width="9.140625" style="64" customWidth="1"/>
    <col min="10245" max="10245" width="9.42578125" style="64" customWidth="1"/>
    <col min="10246" max="10246" width="10.28515625" style="64" customWidth="1"/>
    <col min="10247" max="10247" width="9.7109375" style="64" customWidth="1"/>
    <col min="10248" max="10248" width="10.28515625" style="64" customWidth="1"/>
    <col min="10249" max="10249" width="9.140625" style="64" customWidth="1"/>
    <col min="10250" max="10250" width="9.5703125" style="64" customWidth="1"/>
    <col min="10251" max="10251" width="11.5703125" style="64" customWidth="1"/>
    <col min="10252" max="10252" width="10.7109375" style="64" customWidth="1"/>
    <col min="10253" max="10253" width="9.42578125" style="64" customWidth="1"/>
    <col min="10254" max="10258" width="0" style="64" hidden="1" customWidth="1"/>
    <col min="10259" max="10260" width="9.140625" style="64"/>
    <col min="10261" max="10262" width="11.140625" style="64" customWidth="1"/>
    <col min="10263" max="10496" width="9.140625" style="64"/>
    <col min="10497" max="10497" width="5" style="64" customWidth="1"/>
    <col min="10498" max="10498" width="63.42578125" style="64" customWidth="1"/>
    <col min="10499" max="10499" width="14.140625" style="64" customWidth="1"/>
    <col min="10500" max="10500" width="9.140625" style="64" customWidth="1"/>
    <col min="10501" max="10501" width="9.42578125" style="64" customWidth="1"/>
    <col min="10502" max="10502" width="10.28515625" style="64" customWidth="1"/>
    <col min="10503" max="10503" width="9.7109375" style="64" customWidth="1"/>
    <col min="10504" max="10504" width="10.28515625" style="64" customWidth="1"/>
    <col min="10505" max="10505" width="9.140625" style="64" customWidth="1"/>
    <col min="10506" max="10506" width="9.5703125" style="64" customWidth="1"/>
    <col min="10507" max="10507" width="11.5703125" style="64" customWidth="1"/>
    <col min="10508" max="10508" width="10.7109375" style="64" customWidth="1"/>
    <col min="10509" max="10509" width="9.42578125" style="64" customWidth="1"/>
    <col min="10510" max="10514" width="0" style="64" hidden="1" customWidth="1"/>
    <col min="10515" max="10516" width="9.140625" style="64"/>
    <col min="10517" max="10518" width="11.140625" style="64" customWidth="1"/>
    <col min="10519" max="10752" width="9.140625" style="64"/>
    <col min="10753" max="10753" width="5" style="64" customWidth="1"/>
    <col min="10754" max="10754" width="63.42578125" style="64" customWidth="1"/>
    <col min="10755" max="10755" width="14.140625" style="64" customWidth="1"/>
    <col min="10756" max="10756" width="9.140625" style="64" customWidth="1"/>
    <col min="10757" max="10757" width="9.42578125" style="64" customWidth="1"/>
    <col min="10758" max="10758" width="10.28515625" style="64" customWidth="1"/>
    <col min="10759" max="10759" width="9.7109375" style="64" customWidth="1"/>
    <col min="10760" max="10760" width="10.28515625" style="64" customWidth="1"/>
    <col min="10761" max="10761" width="9.140625" style="64" customWidth="1"/>
    <col min="10762" max="10762" width="9.5703125" style="64" customWidth="1"/>
    <col min="10763" max="10763" width="11.5703125" style="64" customWidth="1"/>
    <col min="10764" max="10764" width="10.7109375" style="64" customWidth="1"/>
    <col min="10765" max="10765" width="9.42578125" style="64" customWidth="1"/>
    <col min="10766" max="10770" width="0" style="64" hidden="1" customWidth="1"/>
    <col min="10771" max="10772" width="9.140625" style="64"/>
    <col min="10773" max="10774" width="11.140625" style="64" customWidth="1"/>
    <col min="10775" max="11008" width="9.140625" style="64"/>
    <col min="11009" max="11009" width="5" style="64" customWidth="1"/>
    <col min="11010" max="11010" width="63.42578125" style="64" customWidth="1"/>
    <col min="11011" max="11011" width="14.140625" style="64" customWidth="1"/>
    <col min="11012" max="11012" width="9.140625" style="64" customWidth="1"/>
    <col min="11013" max="11013" width="9.42578125" style="64" customWidth="1"/>
    <col min="11014" max="11014" width="10.28515625" style="64" customWidth="1"/>
    <col min="11015" max="11015" width="9.7109375" style="64" customWidth="1"/>
    <col min="11016" max="11016" width="10.28515625" style="64" customWidth="1"/>
    <col min="11017" max="11017" width="9.140625" style="64" customWidth="1"/>
    <col min="11018" max="11018" width="9.5703125" style="64" customWidth="1"/>
    <col min="11019" max="11019" width="11.5703125" style="64" customWidth="1"/>
    <col min="11020" max="11020" width="10.7109375" style="64" customWidth="1"/>
    <col min="11021" max="11021" width="9.42578125" style="64" customWidth="1"/>
    <col min="11022" max="11026" width="0" style="64" hidden="1" customWidth="1"/>
    <col min="11027" max="11028" width="9.140625" style="64"/>
    <col min="11029" max="11030" width="11.140625" style="64" customWidth="1"/>
    <col min="11031" max="11264" width="9.140625" style="64"/>
    <col min="11265" max="11265" width="5" style="64" customWidth="1"/>
    <col min="11266" max="11266" width="63.42578125" style="64" customWidth="1"/>
    <col min="11267" max="11267" width="14.140625" style="64" customWidth="1"/>
    <col min="11268" max="11268" width="9.140625" style="64" customWidth="1"/>
    <col min="11269" max="11269" width="9.42578125" style="64" customWidth="1"/>
    <col min="11270" max="11270" width="10.28515625" style="64" customWidth="1"/>
    <col min="11271" max="11271" width="9.7109375" style="64" customWidth="1"/>
    <col min="11272" max="11272" width="10.28515625" style="64" customWidth="1"/>
    <col min="11273" max="11273" width="9.140625" style="64" customWidth="1"/>
    <col min="11274" max="11274" width="9.5703125" style="64" customWidth="1"/>
    <col min="11275" max="11275" width="11.5703125" style="64" customWidth="1"/>
    <col min="11276" max="11276" width="10.7109375" style="64" customWidth="1"/>
    <col min="11277" max="11277" width="9.42578125" style="64" customWidth="1"/>
    <col min="11278" max="11282" width="0" style="64" hidden="1" customWidth="1"/>
    <col min="11283" max="11284" width="9.140625" style="64"/>
    <col min="11285" max="11286" width="11.140625" style="64" customWidth="1"/>
    <col min="11287" max="11520" width="9.140625" style="64"/>
    <col min="11521" max="11521" width="5" style="64" customWidth="1"/>
    <col min="11522" max="11522" width="63.42578125" style="64" customWidth="1"/>
    <col min="11523" max="11523" width="14.140625" style="64" customWidth="1"/>
    <col min="11524" max="11524" width="9.140625" style="64" customWidth="1"/>
    <col min="11525" max="11525" width="9.42578125" style="64" customWidth="1"/>
    <col min="11526" max="11526" width="10.28515625" style="64" customWidth="1"/>
    <col min="11527" max="11527" width="9.7109375" style="64" customWidth="1"/>
    <col min="11528" max="11528" width="10.28515625" style="64" customWidth="1"/>
    <col min="11529" max="11529" width="9.140625" style="64" customWidth="1"/>
    <col min="11530" max="11530" width="9.5703125" style="64" customWidth="1"/>
    <col min="11531" max="11531" width="11.5703125" style="64" customWidth="1"/>
    <col min="11532" max="11532" width="10.7109375" style="64" customWidth="1"/>
    <col min="11533" max="11533" width="9.42578125" style="64" customWidth="1"/>
    <col min="11534" max="11538" width="0" style="64" hidden="1" customWidth="1"/>
    <col min="11539" max="11540" width="9.140625" style="64"/>
    <col min="11541" max="11542" width="11.140625" style="64" customWidth="1"/>
    <col min="11543" max="11776" width="9.140625" style="64"/>
    <col min="11777" max="11777" width="5" style="64" customWidth="1"/>
    <col min="11778" max="11778" width="63.42578125" style="64" customWidth="1"/>
    <col min="11779" max="11779" width="14.140625" style="64" customWidth="1"/>
    <col min="11780" max="11780" width="9.140625" style="64" customWidth="1"/>
    <col min="11781" max="11781" width="9.42578125" style="64" customWidth="1"/>
    <col min="11782" max="11782" width="10.28515625" style="64" customWidth="1"/>
    <col min="11783" max="11783" width="9.7109375" style="64" customWidth="1"/>
    <col min="11784" max="11784" width="10.28515625" style="64" customWidth="1"/>
    <col min="11785" max="11785" width="9.140625" style="64" customWidth="1"/>
    <col min="11786" max="11786" width="9.5703125" style="64" customWidth="1"/>
    <col min="11787" max="11787" width="11.5703125" style="64" customWidth="1"/>
    <col min="11788" max="11788" width="10.7109375" style="64" customWidth="1"/>
    <col min="11789" max="11789" width="9.42578125" style="64" customWidth="1"/>
    <col min="11790" max="11794" width="0" style="64" hidden="1" customWidth="1"/>
    <col min="11795" max="11796" width="9.140625" style="64"/>
    <col min="11797" max="11798" width="11.140625" style="64" customWidth="1"/>
    <col min="11799" max="12032" width="9.140625" style="64"/>
    <col min="12033" max="12033" width="5" style="64" customWidth="1"/>
    <col min="12034" max="12034" width="63.42578125" style="64" customWidth="1"/>
    <col min="12035" max="12035" width="14.140625" style="64" customWidth="1"/>
    <col min="12036" max="12036" width="9.140625" style="64" customWidth="1"/>
    <col min="12037" max="12037" width="9.42578125" style="64" customWidth="1"/>
    <col min="12038" max="12038" width="10.28515625" style="64" customWidth="1"/>
    <col min="12039" max="12039" width="9.7109375" style="64" customWidth="1"/>
    <col min="12040" max="12040" width="10.28515625" style="64" customWidth="1"/>
    <col min="12041" max="12041" width="9.140625" style="64" customWidth="1"/>
    <col min="12042" max="12042" width="9.5703125" style="64" customWidth="1"/>
    <col min="12043" max="12043" width="11.5703125" style="64" customWidth="1"/>
    <col min="12044" max="12044" width="10.7109375" style="64" customWidth="1"/>
    <col min="12045" max="12045" width="9.42578125" style="64" customWidth="1"/>
    <col min="12046" max="12050" width="0" style="64" hidden="1" customWidth="1"/>
    <col min="12051" max="12052" width="9.140625" style="64"/>
    <col min="12053" max="12054" width="11.140625" style="64" customWidth="1"/>
    <col min="12055" max="12288" width="9.140625" style="64"/>
    <col min="12289" max="12289" width="5" style="64" customWidth="1"/>
    <col min="12290" max="12290" width="63.42578125" style="64" customWidth="1"/>
    <col min="12291" max="12291" width="14.140625" style="64" customWidth="1"/>
    <col min="12292" max="12292" width="9.140625" style="64" customWidth="1"/>
    <col min="12293" max="12293" width="9.42578125" style="64" customWidth="1"/>
    <col min="12294" max="12294" width="10.28515625" style="64" customWidth="1"/>
    <col min="12295" max="12295" width="9.7109375" style="64" customWidth="1"/>
    <col min="12296" max="12296" width="10.28515625" style="64" customWidth="1"/>
    <col min="12297" max="12297" width="9.140625" style="64" customWidth="1"/>
    <col min="12298" max="12298" width="9.5703125" style="64" customWidth="1"/>
    <col min="12299" max="12299" width="11.5703125" style="64" customWidth="1"/>
    <col min="12300" max="12300" width="10.7109375" style="64" customWidth="1"/>
    <col min="12301" max="12301" width="9.42578125" style="64" customWidth="1"/>
    <col min="12302" max="12306" width="0" style="64" hidden="1" customWidth="1"/>
    <col min="12307" max="12308" width="9.140625" style="64"/>
    <col min="12309" max="12310" width="11.140625" style="64" customWidth="1"/>
    <col min="12311" max="12544" width="9.140625" style="64"/>
    <col min="12545" max="12545" width="5" style="64" customWidth="1"/>
    <col min="12546" max="12546" width="63.42578125" style="64" customWidth="1"/>
    <col min="12547" max="12547" width="14.140625" style="64" customWidth="1"/>
    <col min="12548" max="12548" width="9.140625" style="64" customWidth="1"/>
    <col min="12549" max="12549" width="9.42578125" style="64" customWidth="1"/>
    <col min="12550" max="12550" width="10.28515625" style="64" customWidth="1"/>
    <col min="12551" max="12551" width="9.7109375" style="64" customWidth="1"/>
    <col min="12552" max="12552" width="10.28515625" style="64" customWidth="1"/>
    <col min="12553" max="12553" width="9.140625" style="64" customWidth="1"/>
    <col min="12554" max="12554" width="9.5703125" style="64" customWidth="1"/>
    <col min="12555" max="12555" width="11.5703125" style="64" customWidth="1"/>
    <col min="12556" max="12556" width="10.7109375" style="64" customWidth="1"/>
    <col min="12557" max="12557" width="9.42578125" style="64" customWidth="1"/>
    <col min="12558" max="12562" width="0" style="64" hidden="1" customWidth="1"/>
    <col min="12563" max="12564" width="9.140625" style="64"/>
    <col min="12565" max="12566" width="11.140625" style="64" customWidth="1"/>
    <col min="12567" max="12800" width="9.140625" style="64"/>
    <col min="12801" max="12801" width="5" style="64" customWidth="1"/>
    <col min="12802" max="12802" width="63.42578125" style="64" customWidth="1"/>
    <col min="12803" max="12803" width="14.140625" style="64" customWidth="1"/>
    <col min="12804" max="12804" width="9.140625" style="64" customWidth="1"/>
    <col min="12805" max="12805" width="9.42578125" style="64" customWidth="1"/>
    <col min="12806" max="12806" width="10.28515625" style="64" customWidth="1"/>
    <col min="12807" max="12807" width="9.7109375" style="64" customWidth="1"/>
    <col min="12808" max="12808" width="10.28515625" style="64" customWidth="1"/>
    <col min="12809" max="12809" width="9.140625" style="64" customWidth="1"/>
    <col min="12810" max="12810" width="9.5703125" style="64" customWidth="1"/>
    <col min="12811" max="12811" width="11.5703125" style="64" customWidth="1"/>
    <col min="12812" max="12812" width="10.7109375" style="64" customWidth="1"/>
    <col min="12813" max="12813" width="9.42578125" style="64" customWidth="1"/>
    <col min="12814" max="12818" width="0" style="64" hidden="1" customWidth="1"/>
    <col min="12819" max="12820" width="9.140625" style="64"/>
    <col min="12821" max="12822" width="11.140625" style="64" customWidth="1"/>
    <col min="12823" max="13056" width="9.140625" style="64"/>
    <col min="13057" max="13057" width="5" style="64" customWidth="1"/>
    <col min="13058" max="13058" width="63.42578125" style="64" customWidth="1"/>
    <col min="13059" max="13059" width="14.140625" style="64" customWidth="1"/>
    <col min="13060" max="13060" width="9.140625" style="64" customWidth="1"/>
    <col min="13061" max="13061" width="9.42578125" style="64" customWidth="1"/>
    <col min="13062" max="13062" width="10.28515625" style="64" customWidth="1"/>
    <col min="13063" max="13063" width="9.7109375" style="64" customWidth="1"/>
    <col min="13064" max="13064" width="10.28515625" style="64" customWidth="1"/>
    <col min="13065" max="13065" width="9.140625" style="64" customWidth="1"/>
    <col min="13066" max="13066" width="9.5703125" style="64" customWidth="1"/>
    <col min="13067" max="13067" width="11.5703125" style="64" customWidth="1"/>
    <col min="13068" max="13068" width="10.7109375" style="64" customWidth="1"/>
    <col min="13069" max="13069" width="9.42578125" style="64" customWidth="1"/>
    <col min="13070" max="13074" width="0" style="64" hidden="1" customWidth="1"/>
    <col min="13075" max="13076" width="9.140625" style="64"/>
    <col min="13077" max="13078" width="11.140625" style="64" customWidth="1"/>
    <col min="13079" max="13312" width="9.140625" style="64"/>
    <col min="13313" max="13313" width="5" style="64" customWidth="1"/>
    <col min="13314" max="13314" width="63.42578125" style="64" customWidth="1"/>
    <col min="13315" max="13315" width="14.140625" style="64" customWidth="1"/>
    <col min="13316" max="13316" width="9.140625" style="64" customWidth="1"/>
    <col min="13317" max="13317" width="9.42578125" style="64" customWidth="1"/>
    <col min="13318" max="13318" width="10.28515625" style="64" customWidth="1"/>
    <col min="13319" max="13319" width="9.7109375" style="64" customWidth="1"/>
    <col min="13320" max="13320" width="10.28515625" style="64" customWidth="1"/>
    <col min="13321" max="13321" width="9.140625" style="64" customWidth="1"/>
    <col min="13322" max="13322" width="9.5703125" style="64" customWidth="1"/>
    <col min="13323" max="13323" width="11.5703125" style="64" customWidth="1"/>
    <col min="13324" max="13324" width="10.7109375" style="64" customWidth="1"/>
    <col min="13325" max="13325" width="9.42578125" style="64" customWidth="1"/>
    <col min="13326" max="13330" width="0" style="64" hidden="1" customWidth="1"/>
    <col min="13331" max="13332" width="9.140625" style="64"/>
    <col min="13333" max="13334" width="11.140625" style="64" customWidth="1"/>
    <col min="13335" max="13568" width="9.140625" style="64"/>
    <col min="13569" max="13569" width="5" style="64" customWidth="1"/>
    <col min="13570" max="13570" width="63.42578125" style="64" customWidth="1"/>
    <col min="13571" max="13571" width="14.140625" style="64" customWidth="1"/>
    <col min="13572" max="13572" width="9.140625" style="64" customWidth="1"/>
    <col min="13573" max="13573" width="9.42578125" style="64" customWidth="1"/>
    <col min="13574" max="13574" width="10.28515625" style="64" customWidth="1"/>
    <col min="13575" max="13575" width="9.7109375" style="64" customWidth="1"/>
    <col min="13576" max="13576" width="10.28515625" style="64" customWidth="1"/>
    <col min="13577" max="13577" width="9.140625" style="64" customWidth="1"/>
    <col min="13578" max="13578" width="9.5703125" style="64" customWidth="1"/>
    <col min="13579" max="13579" width="11.5703125" style="64" customWidth="1"/>
    <col min="13580" max="13580" width="10.7109375" style="64" customWidth="1"/>
    <col min="13581" max="13581" width="9.42578125" style="64" customWidth="1"/>
    <col min="13582" max="13586" width="0" style="64" hidden="1" customWidth="1"/>
    <col min="13587" max="13588" width="9.140625" style="64"/>
    <col min="13589" max="13590" width="11.140625" style="64" customWidth="1"/>
    <col min="13591" max="13824" width="9.140625" style="64"/>
    <col min="13825" max="13825" width="5" style="64" customWidth="1"/>
    <col min="13826" max="13826" width="63.42578125" style="64" customWidth="1"/>
    <col min="13827" max="13827" width="14.140625" style="64" customWidth="1"/>
    <col min="13828" max="13828" width="9.140625" style="64" customWidth="1"/>
    <col min="13829" max="13829" width="9.42578125" style="64" customWidth="1"/>
    <col min="13830" max="13830" width="10.28515625" style="64" customWidth="1"/>
    <col min="13831" max="13831" width="9.7109375" style="64" customWidth="1"/>
    <col min="13832" max="13832" width="10.28515625" style="64" customWidth="1"/>
    <col min="13833" max="13833" width="9.140625" style="64" customWidth="1"/>
    <col min="13834" max="13834" width="9.5703125" style="64" customWidth="1"/>
    <col min="13835" max="13835" width="11.5703125" style="64" customWidth="1"/>
    <col min="13836" max="13836" width="10.7109375" style="64" customWidth="1"/>
    <col min="13837" max="13837" width="9.42578125" style="64" customWidth="1"/>
    <col min="13838" max="13842" width="0" style="64" hidden="1" customWidth="1"/>
    <col min="13843" max="13844" width="9.140625" style="64"/>
    <col min="13845" max="13846" width="11.140625" style="64" customWidth="1"/>
    <col min="13847" max="14080" width="9.140625" style="64"/>
    <col min="14081" max="14081" width="5" style="64" customWidth="1"/>
    <col min="14082" max="14082" width="63.42578125" style="64" customWidth="1"/>
    <col min="14083" max="14083" width="14.140625" style="64" customWidth="1"/>
    <col min="14084" max="14084" width="9.140625" style="64" customWidth="1"/>
    <col min="14085" max="14085" width="9.42578125" style="64" customWidth="1"/>
    <col min="14086" max="14086" width="10.28515625" style="64" customWidth="1"/>
    <col min="14087" max="14087" width="9.7109375" style="64" customWidth="1"/>
    <col min="14088" max="14088" width="10.28515625" style="64" customWidth="1"/>
    <col min="14089" max="14089" width="9.140625" style="64" customWidth="1"/>
    <col min="14090" max="14090" width="9.5703125" style="64" customWidth="1"/>
    <col min="14091" max="14091" width="11.5703125" style="64" customWidth="1"/>
    <col min="14092" max="14092" width="10.7109375" style="64" customWidth="1"/>
    <col min="14093" max="14093" width="9.42578125" style="64" customWidth="1"/>
    <col min="14094" max="14098" width="0" style="64" hidden="1" customWidth="1"/>
    <col min="14099" max="14100" width="9.140625" style="64"/>
    <col min="14101" max="14102" width="11.140625" style="64" customWidth="1"/>
    <col min="14103" max="14336" width="9.140625" style="64"/>
    <col min="14337" max="14337" width="5" style="64" customWidth="1"/>
    <col min="14338" max="14338" width="63.42578125" style="64" customWidth="1"/>
    <col min="14339" max="14339" width="14.140625" style="64" customWidth="1"/>
    <col min="14340" max="14340" width="9.140625" style="64" customWidth="1"/>
    <col min="14341" max="14341" width="9.42578125" style="64" customWidth="1"/>
    <col min="14342" max="14342" width="10.28515625" style="64" customWidth="1"/>
    <col min="14343" max="14343" width="9.7109375" style="64" customWidth="1"/>
    <col min="14344" max="14344" width="10.28515625" style="64" customWidth="1"/>
    <col min="14345" max="14345" width="9.140625" style="64" customWidth="1"/>
    <col min="14346" max="14346" width="9.5703125" style="64" customWidth="1"/>
    <col min="14347" max="14347" width="11.5703125" style="64" customWidth="1"/>
    <col min="14348" max="14348" width="10.7109375" style="64" customWidth="1"/>
    <col min="14349" max="14349" width="9.42578125" style="64" customWidth="1"/>
    <col min="14350" max="14354" width="0" style="64" hidden="1" customWidth="1"/>
    <col min="14355" max="14356" width="9.140625" style="64"/>
    <col min="14357" max="14358" width="11.140625" style="64" customWidth="1"/>
    <col min="14359" max="14592" width="9.140625" style="64"/>
    <col min="14593" max="14593" width="5" style="64" customWidth="1"/>
    <col min="14594" max="14594" width="63.42578125" style="64" customWidth="1"/>
    <col min="14595" max="14595" width="14.140625" style="64" customWidth="1"/>
    <col min="14596" max="14596" width="9.140625" style="64" customWidth="1"/>
    <col min="14597" max="14597" width="9.42578125" style="64" customWidth="1"/>
    <col min="14598" max="14598" width="10.28515625" style="64" customWidth="1"/>
    <col min="14599" max="14599" width="9.7109375" style="64" customWidth="1"/>
    <col min="14600" max="14600" width="10.28515625" style="64" customWidth="1"/>
    <col min="14601" max="14601" width="9.140625" style="64" customWidth="1"/>
    <col min="14602" max="14602" width="9.5703125" style="64" customWidth="1"/>
    <col min="14603" max="14603" width="11.5703125" style="64" customWidth="1"/>
    <col min="14604" max="14604" width="10.7109375" style="64" customWidth="1"/>
    <col min="14605" max="14605" width="9.42578125" style="64" customWidth="1"/>
    <col min="14606" max="14610" width="0" style="64" hidden="1" customWidth="1"/>
    <col min="14611" max="14612" width="9.140625" style="64"/>
    <col min="14613" max="14614" width="11.140625" style="64" customWidth="1"/>
    <col min="14615" max="14848" width="9.140625" style="64"/>
    <col min="14849" max="14849" width="5" style="64" customWidth="1"/>
    <col min="14850" max="14850" width="63.42578125" style="64" customWidth="1"/>
    <col min="14851" max="14851" width="14.140625" style="64" customWidth="1"/>
    <col min="14852" max="14852" width="9.140625" style="64" customWidth="1"/>
    <col min="14853" max="14853" width="9.42578125" style="64" customWidth="1"/>
    <col min="14854" max="14854" width="10.28515625" style="64" customWidth="1"/>
    <col min="14855" max="14855" width="9.7109375" style="64" customWidth="1"/>
    <col min="14856" max="14856" width="10.28515625" style="64" customWidth="1"/>
    <col min="14857" max="14857" width="9.140625" style="64" customWidth="1"/>
    <col min="14858" max="14858" width="9.5703125" style="64" customWidth="1"/>
    <col min="14859" max="14859" width="11.5703125" style="64" customWidth="1"/>
    <col min="14860" max="14860" width="10.7109375" style="64" customWidth="1"/>
    <col min="14861" max="14861" width="9.42578125" style="64" customWidth="1"/>
    <col min="14862" max="14866" width="0" style="64" hidden="1" customWidth="1"/>
    <col min="14867" max="14868" width="9.140625" style="64"/>
    <col min="14869" max="14870" width="11.140625" style="64" customWidth="1"/>
    <col min="14871" max="15104" width="9.140625" style="64"/>
    <col min="15105" max="15105" width="5" style="64" customWidth="1"/>
    <col min="15106" max="15106" width="63.42578125" style="64" customWidth="1"/>
    <col min="15107" max="15107" width="14.140625" style="64" customWidth="1"/>
    <col min="15108" max="15108" width="9.140625" style="64" customWidth="1"/>
    <col min="15109" max="15109" width="9.42578125" style="64" customWidth="1"/>
    <col min="15110" max="15110" width="10.28515625" style="64" customWidth="1"/>
    <col min="15111" max="15111" width="9.7109375" style="64" customWidth="1"/>
    <col min="15112" max="15112" width="10.28515625" style="64" customWidth="1"/>
    <col min="15113" max="15113" width="9.140625" style="64" customWidth="1"/>
    <col min="15114" max="15114" width="9.5703125" style="64" customWidth="1"/>
    <col min="15115" max="15115" width="11.5703125" style="64" customWidth="1"/>
    <col min="15116" max="15116" width="10.7109375" style="64" customWidth="1"/>
    <col min="15117" max="15117" width="9.42578125" style="64" customWidth="1"/>
    <col min="15118" max="15122" width="0" style="64" hidden="1" customWidth="1"/>
    <col min="15123" max="15124" width="9.140625" style="64"/>
    <col min="15125" max="15126" width="11.140625" style="64" customWidth="1"/>
    <col min="15127" max="15360" width="9.140625" style="64"/>
    <col min="15361" max="15361" width="5" style="64" customWidth="1"/>
    <col min="15362" max="15362" width="63.42578125" style="64" customWidth="1"/>
    <col min="15363" max="15363" width="14.140625" style="64" customWidth="1"/>
    <col min="15364" max="15364" width="9.140625" style="64" customWidth="1"/>
    <col min="15365" max="15365" width="9.42578125" style="64" customWidth="1"/>
    <col min="15366" max="15366" width="10.28515625" style="64" customWidth="1"/>
    <col min="15367" max="15367" width="9.7109375" style="64" customWidth="1"/>
    <col min="15368" max="15368" width="10.28515625" style="64" customWidth="1"/>
    <col min="15369" max="15369" width="9.140625" style="64" customWidth="1"/>
    <col min="15370" max="15370" width="9.5703125" style="64" customWidth="1"/>
    <col min="15371" max="15371" width="11.5703125" style="64" customWidth="1"/>
    <col min="15372" max="15372" width="10.7109375" style="64" customWidth="1"/>
    <col min="15373" max="15373" width="9.42578125" style="64" customWidth="1"/>
    <col min="15374" max="15378" width="0" style="64" hidden="1" customWidth="1"/>
    <col min="15379" max="15380" width="9.140625" style="64"/>
    <col min="15381" max="15382" width="11.140625" style="64" customWidth="1"/>
    <col min="15383" max="15616" width="9.140625" style="64"/>
    <col min="15617" max="15617" width="5" style="64" customWidth="1"/>
    <col min="15618" max="15618" width="63.42578125" style="64" customWidth="1"/>
    <col min="15619" max="15619" width="14.140625" style="64" customWidth="1"/>
    <col min="15620" max="15620" width="9.140625" style="64" customWidth="1"/>
    <col min="15621" max="15621" width="9.42578125" style="64" customWidth="1"/>
    <col min="15622" max="15622" width="10.28515625" style="64" customWidth="1"/>
    <col min="15623" max="15623" width="9.7109375" style="64" customWidth="1"/>
    <col min="15624" max="15624" width="10.28515625" style="64" customWidth="1"/>
    <col min="15625" max="15625" width="9.140625" style="64" customWidth="1"/>
    <col min="15626" max="15626" width="9.5703125" style="64" customWidth="1"/>
    <col min="15627" max="15627" width="11.5703125" style="64" customWidth="1"/>
    <col min="15628" max="15628" width="10.7109375" style="64" customWidth="1"/>
    <col min="15629" max="15629" width="9.42578125" style="64" customWidth="1"/>
    <col min="15630" max="15634" width="0" style="64" hidden="1" customWidth="1"/>
    <col min="15635" max="15636" width="9.140625" style="64"/>
    <col min="15637" max="15638" width="11.140625" style="64" customWidth="1"/>
    <col min="15639" max="15872" width="9.140625" style="64"/>
    <col min="15873" max="15873" width="5" style="64" customWidth="1"/>
    <col min="15874" max="15874" width="63.42578125" style="64" customWidth="1"/>
    <col min="15875" max="15875" width="14.140625" style="64" customWidth="1"/>
    <col min="15876" max="15876" width="9.140625" style="64" customWidth="1"/>
    <col min="15877" max="15877" width="9.42578125" style="64" customWidth="1"/>
    <col min="15878" max="15878" width="10.28515625" style="64" customWidth="1"/>
    <col min="15879" max="15879" width="9.7109375" style="64" customWidth="1"/>
    <col min="15880" max="15880" width="10.28515625" style="64" customWidth="1"/>
    <col min="15881" max="15881" width="9.140625" style="64" customWidth="1"/>
    <col min="15882" max="15882" width="9.5703125" style="64" customWidth="1"/>
    <col min="15883" max="15883" width="11.5703125" style="64" customWidth="1"/>
    <col min="15884" max="15884" width="10.7109375" style="64" customWidth="1"/>
    <col min="15885" max="15885" width="9.42578125" style="64" customWidth="1"/>
    <col min="15886" max="15890" width="0" style="64" hidden="1" customWidth="1"/>
    <col min="15891" max="15892" width="9.140625" style="64"/>
    <col min="15893" max="15894" width="11.140625" style="64" customWidth="1"/>
    <col min="15895" max="16128" width="9.140625" style="64"/>
    <col min="16129" max="16129" width="5" style="64" customWidth="1"/>
    <col min="16130" max="16130" width="63.42578125" style="64" customWidth="1"/>
    <col min="16131" max="16131" width="14.140625" style="64" customWidth="1"/>
    <col min="16132" max="16132" width="9.140625" style="64" customWidth="1"/>
    <col min="16133" max="16133" width="9.42578125" style="64" customWidth="1"/>
    <col min="16134" max="16134" width="10.28515625" style="64" customWidth="1"/>
    <col min="16135" max="16135" width="9.7109375" style="64" customWidth="1"/>
    <col min="16136" max="16136" width="10.28515625" style="64" customWidth="1"/>
    <col min="16137" max="16137" width="9.140625" style="64" customWidth="1"/>
    <col min="16138" max="16138" width="9.5703125" style="64" customWidth="1"/>
    <col min="16139" max="16139" width="11.5703125" style="64" customWidth="1"/>
    <col min="16140" max="16140" width="10.7109375" style="64" customWidth="1"/>
    <col min="16141" max="16141" width="9.42578125" style="64" customWidth="1"/>
    <col min="16142" max="16146" width="0" style="64" hidden="1" customWidth="1"/>
    <col min="16147" max="16148" width="9.140625" style="64"/>
    <col min="16149" max="16150" width="11.140625" style="64" customWidth="1"/>
    <col min="16151" max="16384" width="9.140625" style="64"/>
  </cols>
  <sheetData>
    <row r="1" spans="1:23" ht="44.25" customHeight="1">
      <c r="A1" s="96" t="s">
        <v>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18.7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15.75" customHeight="1">
      <c r="A3" s="97" t="s">
        <v>0</v>
      </c>
      <c r="B3" s="97" t="s">
        <v>99</v>
      </c>
      <c r="C3" s="97" t="s">
        <v>100</v>
      </c>
      <c r="D3" s="97" t="s">
        <v>1</v>
      </c>
      <c r="E3" s="97"/>
      <c r="F3" s="97"/>
      <c r="G3" s="97"/>
      <c r="H3" s="97"/>
      <c r="I3" s="97" t="s">
        <v>101</v>
      </c>
      <c r="J3" s="97"/>
      <c r="K3" s="97"/>
      <c r="L3" s="97"/>
      <c r="M3" s="97"/>
      <c r="N3" s="97" t="s">
        <v>30</v>
      </c>
      <c r="O3" s="97"/>
      <c r="P3" s="97"/>
      <c r="Q3" s="97"/>
      <c r="R3" s="97"/>
      <c r="S3" s="97" t="s">
        <v>102</v>
      </c>
      <c r="T3" s="97"/>
      <c r="U3" s="97"/>
      <c r="V3" s="97"/>
      <c r="W3" s="97"/>
    </row>
    <row r="4" spans="1:23">
      <c r="A4" s="97"/>
      <c r="B4" s="97"/>
      <c r="C4" s="97"/>
      <c r="D4" s="87" t="s">
        <v>103</v>
      </c>
      <c r="E4" s="87" t="s">
        <v>104</v>
      </c>
      <c r="F4" s="87" t="s">
        <v>105</v>
      </c>
      <c r="G4" s="87" t="s">
        <v>106</v>
      </c>
      <c r="H4" s="44" t="s">
        <v>107</v>
      </c>
      <c r="I4" s="87" t="s">
        <v>103</v>
      </c>
      <c r="J4" s="87" t="s">
        <v>104</v>
      </c>
      <c r="K4" s="87" t="s">
        <v>105</v>
      </c>
      <c r="L4" s="87" t="s">
        <v>106</v>
      </c>
      <c r="M4" s="44" t="s">
        <v>107</v>
      </c>
      <c r="N4" s="44" t="s">
        <v>35</v>
      </c>
      <c r="O4" s="44" t="s">
        <v>36</v>
      </c>
      <c r="P4" s="44" t="s">
        <v>7</v>
      </c>
      <c r="Q4" s="44" t="s">
        <v>33</v>
      </c>
      <c r="R4" s="44" t="s">
        <v>34</v>
      </c>
      <c r="S4" s="87" t="s">
        <v>103</v>
      </c>
      <c r="T4" s="87" t="s">
        <v>104</v>
      </c>
      <c r="U4" s="87" t="s">
        <v>105</v>
      </c>
      <c r="V4" s="87" t="s">
        <v>106</v>
      </c>
      <c r="W4" s="44" t="s">
        <v>107</v>
      </c>
    </row>
    <row r="5" spans="1:23" ht="15.75" customHeight="1">
      <c r="A5" s="97" t="s">
        <v>116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>
      <c r="A6" s="44">
        <v>1</v>
      </c>
      <c r="B6" s="41" t="s">
        <v>108</v>
      </c>
      <c r="C6" s="49">
        <v>0.2</v>
      </c>
      <c r="D6" s="50">
        <v>56.05</v>
      </c>
      <c r="E6" s="50">
        <v>56.05</v>
      </c>
      <c r="F6" s="50">
        <v>56.05</v>
      </c>
      <c r="G6" s="50">
        <v>56.05</v>
      </c>
      <c r="H6" s="50">
        <v>224.2</v>
      </c>
      <c r="I6" s="50">
        <v>64.400000000000006</v>
      </c>
      <c r="J6" s="50"/>
      <c r="K6" s="50"/>
      <c r="L6" s="50"/>
      <c r="M6" s="50">
        <v>64.400000000000006</v>
      </c>
      <c r="N6" s="51">
        <f>+I6/D6*C6</f>
        <v>0.22979482604817131</v>
      </c>
      <c r="O6" s="51">
        <f>+J6/E6*C6</f>
        <v>0</v>
      </c>
      <c r="P6" s="51">
        <f>+K6/F6*C6</f>
        <v>0</v>
      </c>
      <c r="Q6" s="51">
        <f>+L6/G6*C6</f>
        <v>0</v>
      </c>
      <c r="R6" s="51">
        <f>+M6/H6*C6</f>
        <v>5.7448706512042827E-2</v>
      </c>
      <c r="S6" s="52">
        <f>I6/D6*$C$6</f>
        <v>0.22979482604817131</v>
      </c>
      <c r="T6" s="52"/>
      <c r="U6" s="52"/>
      <c r="V6" s="52"/>
      <c r="W6" s="58">
        <f>S6</f>
        <v>0.22979482604817131</v>
      </c>
    </row>
    <row r="7" spans="1:23">
      <c r="A7" s="44">
        <v>2</v>
      </c>
      <c r="B7" s="41" t="s">
        <v>109</v>
      </c>
      <c r="C7" s="49">
        <v>0.2</v>
      </c>
      <c r="D7" s="50">
        <v>1751</v>
      </c>
      <c r="E7" s="50">
        <v>1751</v>
      </c>
      <c r="F7" s="50">
        <v>1751</v>
      </c>
      <c r="G7" s="50">
        <v>1750</v>
      </c>
      <c r="H7" s="50">
        <v>7003</v>
      </c>
      <c r="I7" s="53">
        <v>24253.599999999999</v>
      </c>
      <c r="J7" s="50"/>
      <c r="K7" s="50"/>
      <c r="L7" s="50"/>
      <c r="M7" s="54">
        <v>24253.599999999999</v>
      </c>
      <c r="N7" s="51">
        <f>+I7/D7*C7</f>
        <v>2.7702569960022845</v>
      </c>
      <c r="O7" s="51">
        <f>+J7/E7*C7</f>
        <v>0</v>
      </c>
      <c r="P7" s="51">
        <f>+K7/F7*C7</f>
        <v>0</v>
      </c>
      <c r="Q7" s="51">
        <f>+L7/G7*C7</f>
        <v>0</v>
      </c>
      <c r="R7" s="51">
        <f>+M7/H7*C7</f>
        <v>0.69266314436669996</v>
      </c>
      <c r="S7" s="52">
        <f>I7/D7*$C$7</f>
        <v>2.7702569960022845</v>
      </c>
      <c r="T7" s="52"/>
      <c r="U7" s="52"/>
      <c r="V7" s="52"/>
      <c r="W7" s="58">
        <f t="shared" ref="W7:W13" si="0">S7</f>
        <v>2.7702569960022845</v>
      </c>
    </row>
    <row r="8" spans="1:23" ht="31.5">
      <c r="A8" s="44">
        <v>3</v>
      </c>
      <c r="B8" s="41" t="s">
        <v>110</v>
      </c>
      <c r="C8" s="49">
        <v>0.15</v>
      </c>
      <c r="D8" s="49">
        <v>1.2E-2</v>
      </c>
      <c r="E8" s="49">
        <v>1.2E-2</v>
      </c>
      <c r="F8" s="49">
        <v>1.4E-2</v>
      </c>
      <c r="G8" s="49">
        <v>4.8000000000000001E-2</v>
      </c>
      <c r="H8" s="49">
        <v>8.5999999999999993E-2</v>
      </c>
      <c r="I8" s="66">
        <v>0.18</v>
      </c>
      <c r="J8" s="44"/>
      <c r="K8" s="50"/>
      <c r="L8" s="49"/>
      <c r="M8" s="49">
        <v>0.18</v>
      </c>
      <c r="N8" s="51"/>
      <c r="O8" s="51"/>
      <c r="P8" s="51"/>
      <c r="Q8" s="51"/>
      <c r="R8" s="51"/>
      <c r="S8" s="52">
        <f>I8/D8*$C$8</f>
        <v>2.25</v>
      </c>
      <c r="T8" s="52"/>
      <c r="U8" s="52"/>
      <c r="V8" s="52"/>
      <c r="W8" s="58">
        <f t="shared" si="0"/>
        <v>2.25</v>
      </c>
    </row>
    <row r="9" spans="1:23">
      <c r="A9" s="44">
        <v>4</v>
      </c>
      <c r="B9" s="41" t="s">
        <v>111</v>
      </c>
      <c r="C9" s="49">
        <v>0.12</v>
      </c>
      <c r="D9" s="50">
        <v>154.4077134986226</v>
      </c>
      <c r="E9" s="50">
        <v>154.4077134986226</v>
      </c>
      <c r="F9" s="50">
        <v>154.4077134986226</v>
      </c>
      <c r="G9" s="50">
        <v>154.4077134986226</v>
      </c>
      <c r="H9" s="50">
        <v>617.63085399449039</v>
      </c>
      <c r="I9" s="50">
        <f>I6/363*1000</f>
        <v>177.41046831955924</v>
      </c>
      <c r="J9" s="50"/>
      <c r="K9" s="50"/>
      <c r="L9" s="50"/>
      <c r="M9" s="50">
        <v>177.41046831955924</v>
      </c>
      <c r="N9" s="51"/>
      <c r="O9" s="51"/>
      <c r="P9" s="51"/>
      <c r="Q9" s="51"/>
      <c r="R9" s="51"/>
      <c r="S9" s="52">
        <f>I9/D9*$C$9</f>
        <v>0.13787689562890276</v>
      </c>
      <c r="T9" s="52"/>
      <c r="U9" s="52"/>
      <c r="V9" s="52"/>
      <c r="W9" s="58">
        <f t="shared" si="0"/>
        <v>0.13787689562890276</v>
      </c>
    </row>
    <row r="10" spans="1:23">
      <c r="A10" s="44">
        <v>5</v>
      </c>
      <c r="B10" s="41" t="s">
        <v>112</v>
      </c>
      <c r="C10" s="49">
        <v>0.11</v>
      </c>
      <c r="D10" s="55">
        <v>3009</v>
      </c>
      <c r="E10" s="55">
        <v>3009</v>
      </c>
      <c r="F10" s="55">
        <v>3009</v>
      </c>
      <c r="G10" s="55">
        <v>3009</v>
      </c>
      <c r="H10" s="55">
        <v>12036</v>
      </c>
      <c r="I10" s="55">
        <v>3112</v>
      </c>
      <c r="J10" s="55"/>
      <c r="K10" s="50"/>
      <c r="L10" s="55"/>
      <c r="M10" s="55">
        <v>3112</v>
      </c>
      <c r="N10" s="51"/>
      <c r="O10" s="51"/>
      <c r="P10" s="51"/>
      <c r="Q10" s="51"/>
      <c r="R10" s="51"/>
      <c r="S10" s="52">
        <f>I10/D10*$C$10</f>
        <v>0.11376537055500166</v>
      </c>
      <c r="T10" s="52"/>
      <c r="U10" s="52"/>
      <c r="V10" s="52"/>
      <c r="W10" s="58">
        <f t="shared" si="0"/>
        <v>0.11376537055500166</v>
      </c>
    </row>
    <row r="11" spans="1:23">
      <c r="A11" s="44">
        <v>6</v>
      </c>
      <c r="B11" s="41" t="s">
        <v>113</v>
      </c>
      <c r="C11" s="49">
        <v>0.11</v>
      </c>
      <c r="D11" s="55">
        <v>6000</v>
      </c>
      <c r="E11" s="55">
        <v>6000</v>
      </c>
      <c r="F11" s="55">
        <v>6000</v>
      </c>
      <c r="G11" s="55">
        <v>7000</v>
      </c>
      <c r="H11" s="55">
        <v>25000</v>
      </c>
      <c r="I11" s="55">
        <v>6250</v>
      </c>
      <c r="J11" s="55"/>
      <c r="K11" s="50"/>
      <c r="L11" s="55"/>
      <c r="M11" s="55">
        <v>6250</v>
      </c>
      <c r="N11" s="51"/>
      <c r="O11" s="51"/>
      <c r="P11" s="51"/>
      <c r="Q11" s="51"/>
      <c r="R11" s="51"/>
      <c r="S11" s="52">
        <f>I11/D11*$C$11</f>
        <v>0.11458333333333334</v>
      </c>
      <c r="T11" s="52"/>
      <c r="U11" s="52"/>
      <c r="V11" s="52"/>
      <c r="W11" s="58">
        <f t="shared" si="0"/>
        <v>0.11458333333333334</v>
      </c>
    </row>
    <row r="12" spans="1:23">
      <c r="A12" s="44">
        <v>7</v>
      </c>
      <c r="B12" s="41" t="s">
        <v>114</v>
      </c>
      <c r="C12" s="49">
        <v>0.11</v>
      </c>
      <c r="D12" s="50">
        <v>1</v>
      </c>
      <c r="E12" s="50">
        <v>1</v>
      </c>
      <c r="F12" s="50">
        <v>1</v>
      </c>
      <c r="G12" s="50">
        <v>1</v>
      </c>
      <c r="H12" s="50">
        <v>1</v>
      </c>
      <c r="I12" s="50">
        <v>1</v>
      </c>
      <c r="J12" s="50"/>
      <c r="K12" s="50"/>
      <c r="L12" s="50"/>
      <c r="M12" s="50">
        <v>1</v>
      </c>
      <c r="N12" s="51"/>
      <c r="O12" s="51"/>
      <c r="P12" s="51"/>
      <c r="Q12" s="51"/>
      <c r="R12" s="51"/>
      <c r="S12" s="52">
        <f>I12/D12*$C$12</f>
        <v>0.11</v>
      </c>
      <c r="T12" s="52"/>
      <c r="U12" s="52"/>
      <c r="V12" s="52"/>
      <c r="W12" s="58">
        <f t="shared" si="0"/>
        <v>0.11</v>
      </c>
    </row>
    <row r="13" spans="1:23">
      <c r="A13" s="45"/>
      <c r="B13" s="69" t="s">
        <v>115</v>
      </c>
      <c r="C13" s="46">
        <f>+C6+C7+C8+C9+C10+C11+C12</f>
        <v>1</v>
      </c>
      <c r="D13" s="56"/>
      <c r="E13" s="56"/>
      <c r="F13" s="56"/>
      <c r="G13" s="56"/>
      <c r="H13" s="56"/>
      <c r="I13" s="56"/>
      <c r="J13" s="57"/>
      <c r="K13" s="57"/>
      <c r="L13" s="57"/>
      <c r="M13" s="50"/>
      <c r="N13" s="57">
        <f>SUM(N6:N11)</f>
        <v>3.0000518220504557</v>
      </c>
      <c r="O13" s="57">
        <f>SUM(O6:O11)</f>
        <v>0</v>
      </c>
      <c r="P13" s="57">
        <f>SUM(P6:P11)</f>
        <v>0</v>
      </c>
      <c r="Q13" s="57">
        <f>SUM(Q6:Q11)</f>
        <v>0</v>
      </c>
      <c r="R13" s="57">
        <f>SUM(R6:R11)</f>
        <v>0.75011185087874277</v>
      </c>
      <c r="S13" s="58">
        <f>SUM(S6:S12)</f>
        <v>5.7262774215676933</v>
      </c>
      <c r="T13" s="58"/>
      <c r="U13" s="58"/>
      <c r="V13" s="58"/>
      <c r="W13" s="58">
        <f t="shared" si="0"/>
        <v>5.7262774215676933</v>
      </c>
    </row>
    <row r="14" spans="1:23" ht="15.75" customHeight="1">
      <c r="A14" s="97" t="s">
        <v>117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3">
      <c r="A15" s="47" t="s">
        <v>47</v>
      </c>
      <c r="B15" s="41" t="s">
        <v>118</v>
      </c>
      <c r="C15" s="49">
        <v>0.1</v>
      </c>
      <c r="D15" s="44">
        <v>100</v>
      </c>
      <c r="E15" s="44">
        <v>100</v>
      </c>
      <c r="F15" s="44">
        <v>100</v>
      </c>
      <c r="G15" s="44">
        <v>100</v>
      </c>
      <c r="H15" s="44">
        <v>100</v>
      </c>
      <c r="I15" s="44">
        <v>100</v>
      </c>
      <c r="J15" s="44"/>
      <c r="K15" s="44"/>
      <c r="L15" s="44"/>
      <c r="M15" s="44">
        <v>100</v>
      </c>
      <c r="N15" s="44">
        <v>100</v>
      </c>
      <c r="O15" s="44">
        <v>100</v>
      </c>
      <c r="P15" s="44">
        <v>100</v>
      </c>
      <c r="Q15" s="44">
        <v>100</v>
      </c>
      <c r="R15" s="44">
        <v>100</v>
      </c>
      <c r="S15" s="52">
        <f>I15/D15*$C$15</f>
        <v>0.1</v>
      </c>
      <c r="T15" s="52"/>
      <c r="U15" s="52"/>
      <c r="V15" s="52"/>
      <c r="W15" s="58">
        <v>0.1</v>
      </c>
    </row>
    <row r="16" spans="1:23">
      <c r="A16" s="47" t="s">
        <v>49</v>
      </c>
      <c r="B16" s="41" t="s">
        <v>119</v>
      </c>
      <c r="C16" s="49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1" t="e">
        <f t="shared" ref="N16:N25" si="1">+I16/D16*C16</f>
        <v>#DIV/0!</v>
      </c>
      <c r="O16" s="41" t="e">
        <f>+J16/E16*C16</f>
        <v>#DIV/0!</v>
      </c>
      <c r="P16" s="41" t="e">
        <f>+K16/F16*C16</f>
        <v>#DIV/0!</v>
      </c>
      <c r="Q16" s="41" t="e">
        <f>+L16/G16*C16</f>
        <v>#DIV/0!</v>
      </c>
      <c r="R16" s="41" t="e">
        <f t="shared" ref="R16:R25" si="2">+M16/H16*C16</f>
        <v>#DIV/0!</v>
      </c>
      <c r="S16" s="52"/>
      <c r="T16" s="59"/>
      <c r="U16" s="59"/>
      <c r="V16" s="52"/>
      <c r="W16" s="58"/>
    </row>
    <row r="17" spans="1:23">
      <c r="A17" s="47" t="s">
        <v>51</v>
      </c>
      <c r="B17" s="48" t="s">
        <v>120</v>
      </c>
      <c r="C17" s="49">
        <v>0.1</v>
      </c>
      <c r="D17" s="44">
        <v>18.75</v>
      </c>
      <c r="E17" s="44">
        <v>18.75</v>
      </c>
      <c r="F17" s="44">
        <v>18.75</v>
      </c>
      <c r="G17" s="44">
        <v>18.75</v>
      </c>
      <c r="H17" s="44">
        <v>75</v>
      </c>
      <c r="I17" s="44">
        <v>21.3</v>
      </c>
      <c r="J17" s="44"/>
      <c r="K17" s="55"/>
      <c r="L17" s="44"/>
      <c r="M17" s="44">
        <v>79.099999999999994</v>
      </c>
      <c r="N17" s="41">
        <f t="shared" si="1"/>
        <v>0.11360000000000002</v>
      </c>
      <c r="O17" s="41" t="e">
        <f>+#REF!/E17*C17</f>
        <v>#REF!</v>
      </c>
      <c r="P17" s="41">
        <f>+J17/F17*C17</f>
        <v>0</v>
      </c>
      <c r="Q17" s="41">
        <f>+K17/G17*C17</f>
        <v>0</v>
      </c>
      <c r="R17" s="41">
        <f t="shared" si="2"/>
        <v>0.10546666666666667</v>
      </c>
      <c r="S17" s="52">
        <f>I17/D17*$C$17</f>
        <v>0.11360000000000002</v>
      </c>
      <c r="T17" s="52"/>
      <c r="U17" s="52"/>
      <c r="V17" s="52"/>
      <c r="W17" s="58">
        <v>0.11360000000000002</v>
      </c>
    </row>
    <row r="18" spans="1:23">
      <c r="A18" s="47" t="s">
        <v>53</v>
      </c>
      <c r="B18" s="48" t="s">
        <v>121</v>
      </c>
      <c r="C18" s="49">
        <v>0.1</v>
      </c>
      <c r="D18" s="44">
        <v>7.95</v>
      </c>
      <c r="E18" s="44">
        <v>7.95</v>
      </c>
      <c r="F18" s="44">
        <v>7.95</v>
      </c>
      <c r="G18" s="44">
        <v>7.95</v>
      </c>
      <c r="H18" s="44">
        <v>31.8</v>
      </c>
      <c r="I18" s="44">
        <v>9.1999999999999993</v>
      </c>
      <c r="J18" s="44"/>
      <c r="K18" s="55"/>
      <c r="L18" s="44"/>
      <c r="M18" s="44">
        <f>SUM(I18:L18)</f>
        <v>9.1999999999999993</v>
      </c>
      <c r="N18" s="41">
        <f t="shared" si="1"/>
        <v>0.11572327044025157</v>
      </c>
      <c r="O18" s="41" t="e">
        <f>+#REF!/E18*C18</f>
        <v>#REF!</v>
      </c>
      <c r="P18" s="41">
        <f>+J18/F18*C18</f>
        <v>0</v>
      </c>
      <c r="Q18" s="41">
        <f>+K18/G18*C18</f>
        <v>0</v>
      </c>
      <c r="R18" s="41">
        <f t="shared" si="2"/>
        <v>2.8930817610062894E-2</v>
      </c>
      <c r="S18" s="52">
        <f>I18/D18*$C$18</f>
        <v>0.11572327044025157</v>
      </c>
      <c r="T18" s="52"/>
      <c r="U18" s="52"/>
      <c r="V18" s="52"/>
      <c r="W18" s="58">
        <v>0.11572327044025157</v>
      </c>
    </row>
    <row r="19" spans="1:23">
      <c r="A19" s="47" t="s">
        <v>55</v>
      </c>
      <c r="B19" s="41" t="s">
        <v>122</v>
      </c>
      <c r="C19" s="49">
        <v>0.1</v>
      </c>
      <c r="D19" s="44">
        <v>79.25</v>
      </c>
      <c r="E19" s="44">
        <v>79.25</v>
      </c>
      <c r="F19" s="44">
        <v>79.25</v>
      </c>
      <c r="G19" s="44">
        <v>79.25</v>
      </c>
      <c r="H19" s="44">
        <v>79.25</v>
      </c>
      <c r="I19" s="44">
        <v>88.4</v>
      </c>
      <c r="J19" s="44"/>
      <c r="K19" s="55"/>
      <c r="L19" s="44"/>
      <c r="M19" s="44">
        <v>87.12</v>
      </c>
      <c r="N19" s="41"/>
      <c r="O19" s="41"/>
      <c r="P19" s="41"/>
      <c r="Q19" s="41"/>
      <c r="R19" s="41"/>
      <c r="S19" s="52">
        <f>I19/D19*$C$19</f>
        <v>0.11154574132492115</v>
      </c>
      <c r="T19" s="52"/>
      <c r="U19" s="52"/>
      <c r="V19" s="52"/>
      <c r="W19" s="58">
        <v>0.11154574132492115</v>
      </c>
    </row>
    <row r="20" spans="1:23">
      <c r="A20" s="47" t="s">
        <v>57</v>
      </c>
      <c r="B20" s="41" t="s">
        <v>123</v>
      </c>
      <c r="C20" s="49">
        <v>0.1</v>
      </c>
      <c r="D20" s="44">
        <v>0.56999999999999995</v>
      </c>
      <c r="E20" s="44">
        <v>0.56999999999999995</v>
      </c>
      <c r="F20" s="44">
        <v>0.56999999999999995</v>
      </c>
      <c r="G20" s="44">
        <v>0.56999999999999995</v>
      </c>
      <c r="H20" s="44">
        <v>0.56999999999999995</v>
      </c>
      <c r="I20" s="44">
        <v>0.55700000000000005</v>
      </c>
      <c r="J20" s="44"/>
      <c r="K20" s="55"/>
      <c r="L20" s="44"/>
      <c r="M20" s="44">
        <v>0.54</v>
      </c>
      <c r="N20" s="41"/>
      <c r="O20" s="41"/>
      <c r="P20" s="41"/>
      <c r="Q20" s="41"/>
      <c r="R20" s="41"/>
      <c r="S20" s="52">
        <f>I20/D20*$C$20</f>
        <v>9.7719298245614053E-2</v>
      </c>
      <c r="T20" s="52"/>
      <c r="U20" s="52"/>
      <c r="V20" s="52"/>
      <c r="W20" s="58">
        <v>9.7719298245614053E-2</v>
      </c>
    </row>
    <row r="21" spans="1:23">
      <c r="A21" s="47" t="s">
        <v>59</v>
      </c>
      <c r="B21" s="41" t="s">
        <v>124</v>
      </c>
      <c r="C21" s="49">
        <v>0.1</v>
      </c>
      <c r="D21" s="44">
        <v>0.01</v>
      </c>
      <c r="E21" s="44">
        <v>0.01</v>
      </c>
      <c r="F21" s="44">
        <v>0.01</v>
      </c>
      <c r="G21" s="44">
        <v>0.01</v>
      </c>
      <c r="H21" s="44">
        <v>0.01</v>
      </c>
      <c r="I21" s="86">
        <v>6.6E-3</v>
      </c>
      <c r="J21" s="44"/>
      <c r="K21" s="55"/>
      <c r="L21" s="44"/>
      <c r="M21" s="44">
        <v>1.0999999999999999E-2</v>
      </c>
      <c r="N21" s="41"/>
      <c r="O21" s="41"/>
      <c r="P21" s="41"/>
      <c r="Q21" s="41"/>
      <c r="R21" s="41"/>
      <c r="S21" s="52">
        <f>I21/D21*$C$21</f>
        <v>6.6000000000000003E-2</v>
      </c>
      <c r="T21" s="52"/>
      <c r="U21" s="52"/>
      <c r="V21" s="52"/>
      <c r="W21" s="58">
        <v>6.6000000000000003E-2</v>
      </c>
    </row>
    <row r="22" spans="1:23">
      <c r="A22" s="47" t="s">
        <v>61</v>
      </c>
      <c r="B22" s="41" t="s">
        <v>125</v>
      </c>
      <c r="C22" s="49">
        <v>0.1</v>
      </c>
      <c r="D22" s="44">
        <v>2.13</v>
      </c>
      <c r="E22" s="44">
        <v>2.13</v>
      </c>
      <c r="F22" s="44">
        <v>2.1800000000000002</v>
      </c>
      <c r="G22" s="44">
        <v>3</v>
      </c>
      <c r="H22" s="44">
        <v>3</v>
      </c>
      <c r="I22" s="44">
        <v>2.4500000000000002</v>
      </c>
      <c r="J22" s="44"/>
      <c r="K22" s="55"/>
      <c r="L22" s="44"/>
      <c r="M22" s="44">
        <v>10.5</v>
      </c>
      <c r="N22" s="41"/>
      <c r="O22" s="41"/>
      <c r="P22" s="41"/>
      <c r="Q22" s="41"/>
      <c r="R22" s="41"/>
      <c r="S22" s="52">
        <f>I22/D22*$C$22</f>
        <v>0.11502347417840378</v>
      </c>
      <c r="T22" s="52"/>
      <c r="U22" s="52"/>
      <c r="V22" s="52"/>
      <c r="W22" s="58">
        <v>0.11502347417840378</v>
      </c>
    </row>
    <row r="23" spans="1:23" ht="31.5">
      <c r="A23" s="47" t="s">
        <v>63</v>
      </c>
      <c r="B23" s="6" t="s">
        <v>126</v>
      </c>
      <c r="C23" s="49">
        <v>0.1</v>
      </c>
      <c r="D23" s="44">
        <v>750</v>
      </c>
      <c r="E23" s="44">
        <v>750</v>
      </c>
      <c r="F23" s="44">
        <v>750</v>
      </c>
      <c r="G23" s="44">
        <v>750</v>
      </c>
      <c r="H23" s="44">
        <v>3000</v>
      </c>
      <c r="I23" s="44">
        <v>763</v>
      </c>
      <c r="J23" s="44"/>
      <c r="K23" s="55"/>
      <c r="L23" s="44"/>
      <c r="M23" s="44">
        <v>4163</v>
      </c>
      <c r="N23" s="41" t="e">
        <f>+#REF!/#REF!*C23</f>
        <v>#REF!</v>
      </c>
      <c r="O23" s="41" t="e">
        <f>+J23/#REF!*C23</f>
        <v>#REF!</v>
      </c>
      <c r="P23" s="41" t="e">
        <f>+K23/#REF!*C23</f>
        <v>#REF!</v>
      </c>
      <c r="Q23" s="41" t="e">
        <f>+L23/#REF!*C23</f>
        <v>#REF!</v>
      </c>
      <c r="R23" s="41" t="e">
        <f>+M23/#REF!*C23</f>
        <v>#REF!</v>
      </c>
      <c r="S23" s="52">
        <f>I23/D23*$C$23</f>
        <v>0.10173333333333334</v>
      </c>
      <c r="T23" s="52"/>
      <c r="U23" s="52"/>
      <c r="V23" s="52"/>
      <c r="W23" s="58">
        <v>0.10173333333333334</v>
      </c>
    </row>
    <row r="24" spans="1:23">
      <c r="A24" s="47" t="s">
        <v>76</v>
      </c>
      <c r="B24" s="41" t="s">
        <v>127</v>
      </c>
      <c r="C24" s="49">
        <v>0.1</v>
      </c>
      <c r="D24" s="44">
        <v>0.1</v>
      </c>
      <c r="E24" s="44">
        <v>0.1</v>
      </c>
      <c r="F24" s="44">
        <v>0.1</v>
      </c>
      <c r="G24" s="44">
        <v>0.1</v>
      </c>
      <c r="H24" s="44">
        <v>0.4</v>
      </c>
      <c r="I24" s="44">
        <v>0.1</v>
      </c>
      <c r="J24" s="44"/>
      <c r="K24" s="55"/>
      <c r="L24" s="44"/>
      <c r="M24" s="44">
        <f>SUM(I24:L24)</f>
        <v>0.1</v>
      </c>
      <c r="N24" s="41">
        <f t="shared" si="1"/>
        <v>0.1</v>
      </c>
      <c r="O24" s="41">
        <f>+J24/E24*C24</f>
        <v>0</v>
      </c>
      <c r="P24" s="41">
        <f>+K24/F24*C24</f>
        <v>0</v>
      </c>
      <c r="Q24" s="41">
        <f>+L24/G24*C24</f>
        <v>0</v>
      </c>
      <c r="R24" s="41">
        <f t="shared" si="2"/>
        <v>2.5000000000000001E-2</v>
      </c>
      <c r="S24" s="52">
        <f>I24/D24*$C$23</f>
        <v>0.1</v>
      </c>
      <c r="T24" s="52"/>
      <c r="U24" s="52"/>
      <c r="V24" s="52"/>
      <c r="W24" s="58">
        <v>0.1</v>
      </c>
    </row>
    <row r="25" spans="1:23">
      <c r="A25" s="47" t="s">
        <v>65</v>
      </c>
      <c r="B25" s="41" t="s">
        <v>128</v>
      </c>
      <c r="C25" s="49">
        <v>0.1</v>
      </c>
      <c r="D25" s="44">
        <v>1</v>
      </c>
      <c r="E25" s="44">
        <v>1</v>
      </c>
      <c r="F25" s="44">
        <v>1</v>
      </c>
      <c r="G25" s="44">
        <v>1</v>
      </c>
      <c r="H25" s="44">
        <v>1</v>
      </c>
      <c r="I25" s="44">
        <v>1</v>
      </c>
      <c r="J25" s="44"/>
      <c r="K25" s="55"/>
      <c r="L25" s="44"/>
      <c r="M25" s="44">
        <v>1</v>
      </c>
      <c r="N25" s="41">
        <f t="shared" si="1"/>
        <v>0.1</v>
      </c>
      <c r="O25" s="41">
        <f>+J25/E25*C25</f>
        <v>0</v>
      </c>
      <c r="P25" s="41">
        <f>+K25/F25*C25</f>
        <v>0</v>
      </c>
      <c r="Q25" s="41">
        <f>+L25/G25*C25</f>
        <v>0</v>
      </c>
      <c r="R25" s="41">
        <f t="shared" si="2"/>
        <v>0.1</v>
      </c>
      <c r="S25" s="52">
        <f>I25/D25*$C$25</f>
        <v>0.1</v>
      </c>
      <c r="T25" s="52"/>
      <c r="U25" s="52"/>
      <c r="V25" s="52"/>
      <c r="W25" s="58">
        <v>0.1</v>
      </c>
    </row>
    <row r="26" spans="1:23">
      <c r="A26" s="45"/>
      <c r="B26" s="67" t="s">
        <v>115</v>
      </c>
      <c r="C26" s="46">
        <f>+C15+C17+C18+C19+C20+C21+C22+C23+C24+C25</f>
        <v>0.99999999999999989</v>
      </c>
      <c r="D26" s="68"/>
      <c r="E26" s="68"/>
      <c r="F26" s="68"/>
      <c r="G26" s="68"/>
      <c r="H26" s="68"/>
      <c r="I26" s="68"/>
      <c r="J26" s="67"/>
      <c r="K26" s="67"/>
      <c r="L26" s="67"/>
      <c r="M26" s="67"/>
      <c r="N26" s="69" t="e">
        <f t="shared" ref="N26:S26" si="3">SUM(N15:N25)</f>
        <v>#DIV/0!</v>
      </c>
      <c r="O26" s="69" t="e">
        <f t="shared" si="3"/>
        <v>#DIV/0!</v>
      </c>
      <c r="P26" s="69" t="e">
        <f t="shared" si="3"/>
        <v>#DIV/0!</v>
      </c>
      <c r="Q26" s="69" t="e">
        <f t="shared" si="3"/>
        <v>#DIV/0!</v>
      </c>
      <c r="R26" s="69" t="e">
        <f t="shared" si="3"/>
        <v>#DIV/0!</v>
      </c>
      <c r="S26" s="58">
        <f t="shared" si="3"/>
        <v>1.0213451175225239</v>
      </c>
      <c r="T26" s="70"/>
      <c r="U26" s="70"/>
      <c r="V26" s="58"/>
      <c r="W26" s="58">
        <v>1.0213451175225239</v>
      </c>
    </row>
    <row r="27" spans="1:23" ht="15.75" customHeight="1">
      <c r="A27" s="97" t="s">
        <v>129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>
      <c r="A28" s="44">
        <v>1</v>
      </c>
      <c r="B28" s="41" t="s">
        <v>130</v>
      </c>
      <c r="C28" s="49">
        <v>0.1</v>
      </c>
      <c r="D28" s="44">
        <v>56.55</v>
      </c>
      <c r="E28" s="44">
        <v>56.55</v>
      </c>
      <c r="F28" s="44">
        <v>56.55</v>
      </c>
      <c r="G28" s="44">
        <v>56.55</v>
      </c>
      <c r="H28" s="44">
        <v>226.2</v>
      </c>
      <c r="I28" s="44">
        <v>64.028000000000006</v>
      </c>
      <c r="J28" s="44"/>
      <c r="K28" s="55"/>
      <c r="L28" s="44"/>
      <c r="M28" s="44">
        <v>254.8</v>
      </c>
      <c r="N28" s="41"/>
      <c r="O28" s="41"/>
      <c r="P28" s="41"/>
      <c r="Q28" s="41"/>
      <c r="R28" s="41"/>
      <c r="S28" s="52">
        <f>I28/D28*$C$28</f>
        <v>0.11322369584438552</v>
      </c>
      <c r="T28" s="52"/>
      <c r="U28" s="52"/>
      <c r="V28" s="52"/>
      <c r="W28" s="58">
        <v>0.11322369584438552</v>
      </c>
    </row>
    <row r="29" spans="1:23">
      <c r="A29" s="44">
        <v>2</v>
      </c>
      <c r="B29" s="41" t="s">
        <v>131</v>
      </c>
      <c r="C29" s="49">
        <v>0.1</v>
      </c>
      <c r="D29" s="44">
        <v>1.23</v>
      </c>
      <c r="E29" s="44">
        <v>1.23</v>
      </c>
      <c r="F29" s="44">
        <v>1.23</v>
      </c>
      <c r="G29" s="44">
        <v>1.23</v>
      </c>
      <c r="H29" s="44">
        <v>1.23</v>
      </c>
      <c r="I29" s="71">
        <v>1.6</v>
      </c>
      <c r="J29" s="44"/>
      <c r="K29" s="55"/>
      <c r="L29" s="44"/>
      <c r="M29" s="44">
        <v>1.4</v>
      </c>
      <c r="N29" s="41"/>
      <c r="O29" s="41"/>
      <c r="P29" s="41"/>
      <c r="Q29" s="41"/>
      <c r="R29" s="41"/>
      <c r="S29" s="52">
        <f>I29/D29*$C$29</f>
        <v>0.13008130081300814</v>
      </c>
      <c r="T29" s="52"/>
      <c r="U29" s="52"/>
      <c r="V29" s="52"/>
      <c r="W29" s="58">
        <v>0.13008130081300814</v>
      </c>
    </row>
    <row r="30" spans="1:23">
      <c r="A30" s="44">
        <v>3</v>
      </c>
      <c r="B30" s="41" t="s">
        <v>132</v>
      </c>
      <c r="C30" s="49">
        <v>0.1</v>
      </c>
      <c r="D30" s="76">
        <v>0.46</v>
      </c>
      <c r="E30" s="76">
        <v>0.46</v>
      </c>
      <c r="F30" s="76">
        <v>0.46</v>
      </c>
      <c r="G30" s="76">
        <v>0.46</v>
      </c>
      <c r="H30" s="76">
        <v>0.46</v>
      </c>
      <c r="I30" s="77">
        <v>1.0044999999999999</v>
      </c>
      <c r="J30" s="77"/>
      <c r="K30" s="55"/>
      <c r="L30" s="60"/>
      <c r="M30" s="77">
        <v>0.68</v>
      </c>
      <c r="N30" s="76"/>
      <c r="O30" s="77"/>
      <c r="P30" s="79"/>
      <c r="Q30" s="72"/>
      <c r="R30" s="76">
        <v>0.6</v>
      </c>
      <c r="S30" s="52">
        <f>I30/D30*$C$30</f>
        <v>0.21836956521739129</v>
      </c>
      <c r="T30" s="52"/>
      <c r="U30" s="52"/>
      <c r="V30" s="52"/>
      <c r="W30" s="58">
        <v>0.21836956521739129</v>
      </c>
    </row>
    <row r="31" spans="1:23" ht="31.5">
      <c r="A31" s="44">
        <v>4</v>
      </c>
      <c r="B31" s="41" t="s">
        <v>133</v>
      </c>
      <c r="C31" s="49">
        <v>0.1</v>
      </c>
      <c r="D31" s="60">
        <v>2.13</v>
      </c>
      <c r="E31" s="60">
        <v>2.13</v>
      </c>
      <c r="F31" s="60">
        <v>2.1800000000000002</v>
      </c>
      <c r="G31" s="60">
        <v>3</v>
      </c>
      <c r="H31" s="60">
        <v>3</v>
      </c>
      <c r="I31" s="60">
        <v>1.6</v>
      </c>
      <c r="J31" s="60"/>
      <c r="K31" s="55"/>
      <c r="L31" s="60"/>
      <c r="M31" s="60">
        <v>2.8</v>
      </c>
      <c r="N31" s="72"/>
      <c r="O31" s="72"/>
      <c r="P31" s="72"/>
      <c r="Q31" s="72"/>
      <c r="R31" s="72"/>
      <c r="S31" s="52">
        <f>I31/D31*$C$31</f>
        <v>7.5117370892018795E-2</v>
      </c>
      <c r="T31" s="52"/>
      <c r="U31" s="52"/>
      <c r="V31" s="52"/>
      <c r="W31" s="58">
        <v>7.5117370892018795E-2</v>
      </c>
    </row>
    <row r="32" spans="1:23">
      <c r="A32" s="44">
        <v>5</v>
      </c>
      <c r="B32" s="41" t="s">
        <v>134</v>
      </c>
      <c r="C32" s="49">
        <v>0.1</v>
      </c>
      <c r="D32" s="44">
        <v>2.4E-2</v>
      </c>
      <c r="E32" s="44">
        <v>2.4E-2</v>
      </c>
      <c r="F32" s="44">
        <v>2.4E-2</v>
      </c>
      <c r="G32" s="44">
        <v>2.4E-2</v>
      </c>
      <c r="H32" s="44">
        <v>2.4E-2</v>
      </c>
      <c r="I32" s="71">
        <v>0.44</v>
      </c>
      <c r="J32" s="44"/>
      <c r="K32" s="55"/>
      <c r="L32" s="44"/>
      <c r="M32" s="44">
        <v>0.28999999999999998</v>
      </c>
      <c r="N32" s="41"/>
      <c r="O32" s="41"/>
      <c r="P32" s="41"/>
      <c r="Q32" s="41"/>
      <c r="R32" s="41"/>
      <c r="S32" s="52">
        <f>I32/D32*$C$32</f>
        <v>1.8333333333333333</v>
      </c>
      <c r="T32" s="52"/>
      <c r="U32" s="52"/>
      <c r="V32" s="52"/>
      <c r="W32" s="58">
        <v>1.8333333333333333</v>
      </c>
    </row>
    <row r="33" spans="1:23" ht="47.25">
      <c r="A33" s="44">
        <v>6</v>
      </c>
      <c r="B33" s="41" t="s">
        <v>135</v>
      </c>
      <c r="C33" s="49">
        <v>0.1</v>
      </c>
      <c r="D33" s="73">
        <v>0.6</v>
      </c>
      <c r="E33" s="73">
        <v>0.6</v>
      </c>
      <c r="F33" s="73">
        <v>0.64</v>
      </c>
      <c r="G33" s="73">
        <v>0.64</v>
      </c>
      <c r="H33" s="73">
        <v>0.62</v>
      </c>
      <c r="I33" s="71">
        <v>7.7</v>
      </c>
      <c r="J33" s="44"/>
      <c r="K33" s="55"/>
      <c r="L33" s="44"/>
      <c r="M33" s="44">
        <v>0.98</v>
      </c>
      <c r="N33" s="41">
        <f>+I23/D23*C33</f>
        <v>0.10173333333333334</v>
      </c>
      <c r="O33" s="41">
        <f>+J33/E23*C33</f>
        <v>0</v>
      </c>
      <c r="P33" s="41">
        <f>+K33/F23*C33</f>
        <v>0</v>
      </c>
      <c r="Q33" s="41">
        <f>+L33/G23*C33</f>
        <v>0</v>
      </c>
      <c r="R33" s="41">
        <f>+M33/H23*C33</f>
        <v>3.266666666666667E-5</v>
      </c>
      <c r="S33" s="52">
        <f>I33/D33*$C$33</f>
        <v>1.2833333333333334</v>
      </c>
      <c r="T33" s="52"/>
      <c r="U33" s="52"/>
      <c r="V33" s="52"/>
      <c r="W33" s="58">
        <v>1.2833333333333334</v>
      </c>
    </row>
    <row r="34" spans="1:23">
      <c r="A34" s="47" t="s">
        <v>63</v>
      </c>
      <c r="B34" s="41" t="s">
        <v>136</v>
      </c>
      <c r="C34" s="49">
        <v>0.1</v>
      </c>
      <c r="D34" s="44">
        <v>90</v>
      </c>
      <c r="E34" s="44">
        <v>90</v>
      </c>
      <c r="F34" s="44">
        <v>90</v>
      </c>
      <c r="G34" s="44">
        <v>90</v>
      </c>
      <c r="H34" s="44">
        <v>90</v>
      </c>
      <c r="I34" s="71">
        <v>27</v>
      </c>
      <c r="J34" s="44"/>
      <c r="K34" s="55"/>
      <c r="L34" s="44"/>
      <c r="M34" s="44">
        <v>5.2</v>
      </c>
      <c r="N34" s="41"/>
      <c r="O34" s="41"/>
      <c r="P34" s="41"/>
      <c r="Q34" s="41"/>
      <c r="R34" s="41"/>
      <c r="S34" s="52">
        <f>I34/D34*$C$34</f>
        <v>0.03</v>
      </c>
      <c r="T34" s="52"/>
      <c r="U34" s="52"/>
      <c r="V34" s="52"/>
      <c r="W34" s="58">
        <v>0.03</v>
      </c>
    </row>
    <row r="35" spans="1:23">
      <c r="A35" s="47" t="s">
        <v>76</v>
      </c>
      <c r="B35" s="41" t="s">
        <v>137</v>
      </c>
      <c r="C35" s="49">
        <v>0.1</v>
      </c>
      <c r="D35" s="44">
        <v>90</v>
      </c>
      <c r="E35" s="44">
        <v>90</v>
      </c>
      <c r="F35" s="44">
        <v>90</v>
      </c>
      <c r="G35" s="44">
        <v>90</v>
      </c>
      <c r="H35" s="44">
        <v>90</v>
      </c>
      <c r="I35" s="71">
        <v>24</v>
      </c>
      <c r="J35" s="44"/>
      <c r="K35" s="55"/>
      <c r="L35" s="44"/>
      <c r="M35" s="44">
        <v>9</v>
      </c>
      <c r="N35" s="41"/>
      <c r="O35" s="41"/>
      <c r="P35" s="41"/>
      <c r="Q35" s="41"/>
      <c r="R35" s="41"/>
      <c r="S35" s="52">
        <f>I35/D35*$C$35</f>
        <v>2.6666666666666668E-2</v>
      </c>
      <c r="T35" s="52"/>
      <c r="U35" s="52"/>
      <c r="V35" s="52"/>
      <c r="W35" s="58">
        <v>2.6666666666666668E-2</v>
      </c>
    </row>
    <row r="36" spans="1:23" ht="31.5">
      <c r="A36" s="47" t="s">
        <v>65</v>
      </c>
      <c r="B36" s="41" t="s">
        <v>138</v>
      </c>
      <c r="C36" s="49">
        <v>0.1</v>
      </c>
      <c r="D36" s="44">
        <v>326.5</v>
      </c>
      <c r="E36" s="44">
        <v>326.5</v>
      </c>
      <c r="F36" s="44">
        <v>326.5</v>
      </c>
      <c r="G36" s="44">
        <v>326.5</v>
      </c>
      <c r="H36" s="44">
        <v>1306</v>
      </c>
      <c r="I36" s="44">
        <v>329</v>
      </c>
      <c r="J36" s="44"/>
      <c r="K36" s="55"/>
      <c r="L36" s="44"/>
      <c r="M36" s="44">
        <f>SUM(I36:L36)</f>
        <v>329</v>
      </c>
      <c r="N36" s="41"/>
      <c r="O36" s="41"/>
      <c r="P36" s="41"/>
      <c r="Q36" s="41"/>
      <c r="R36" s="41"/>
      <c r="S36" s="52">
        <f>I36/D36*$C$36</f>
        <v>0.1007656967840735</v>
      </c>
      <c r="T36" s="52"/>
      <c r="U36" s="52"/>
      <c r="V36" s="52"/>
      <c r="W36" s="58">
        <v>0.1007656967840735</v>
      </c>
    </row>
    <row r="37" spans="1:23">
      <c r="A37" s="44">
        <v>10</v>
      </c>
      <c r="B37" s="41" t="s">
        <v>139</v>
      </c>
      <c r="C37" s="49">
        <v>0.1</v>
      </c>
      <c r="D37" s="44">
        <v>100</v>
      </c>
      <c r="E37" s="44">
        <v>100</v>
      </c>
      <c r="F37" s="44">
        <v>100</v>
      </c>
      <c r="G37" s="44">
        <v>100</v>
      </c>
      <c r="H37" s="44">
        <v>100</v>
      </c>
      <c r="I37" s="44">
        <v>100</v>
      </c>
      <c r="J37" s="44"/>
      <c r="K37" s="55"/>
      <c r="L37" s="44"/>
      <c r="M37" s="44">
        <v>100</v>
      </c>
      <c r="N37" s="41">
        <f>+I37/D37*C37</f>
        <v>0.1</v>
      </c>
      <c r="O37" s="41">
        <f>+J37/E37*C37</f>
        <v>0</v>
      </c>
      <c r="P37" s="41">
        <f>+K37/F37*C37</f>
        <v>0</v>
      </c>
      <c r="Q37" s="41">
        <f>+L37/G37*C37</f>
        <v>0</v>
      </c>
      <c r="R37" s="41">
        <f>+M37/H37*C37</f>
        <v>0.1</v>
      </c>
      <c r="S37" s="52">
        <f>I37/D37*$C$37</f>
        <v>0.1</v>
      </c>
      <c r="T37" s="52"/>
      <c r="U37" s="52"/>
      <c r="V37" s="52"/>
      <c r="W37" s="58">
        <v>0.1</v>
      </c>
    </row>
    <row r="38" spans="1:23">
      <c r="A38" s="44">
        <v>11</v>
      </c>
      <c r="B38" s="41" t="s">
        <v>140</v>
      </c>
      <c r="C38" s="55">
        <v>0</v>
      </c>
      <c r="D38" s="44"/>
      <c r="E38" s="44"/>
      <c r="F38" s="44"/>
      <c r="G38" s="74">
        <v>2100900</v>
      </c>
      <c r="H38" s="74">
        <v>2100900</v>
      </c>
      <c r="I38" s="44">
        <v>0</v>
      </c>
      <c r="J38" s="44"/>
      <c r="K38" s="44"/>
      <c r="L38" s="44"/>
      <c r="M38" s="44">
        <v>0</v>
      </c>
      <c r="N38" s="41"/>
      <c r="O38" s="41"/>
      <c r="P38" s="41"/>
      <c r="Q38" s="41"/>
      <c r="R38" s="41"/>
      <c r="S38" s="52">
        <v>0</v>
      </c>
      <c r="T38" s="52"/>
      <c r="U38" s="52"/>
      <c r="V38" s="52"/>
      <c r="W38" s="58">
        <v>0</v>
      </c>
    </row>
    <row r="39" spans="1:23">
      <c r="A39" s="45"/>
      <c r="B39" s="69" t="s">
        <v>115</v>
      </c>
      <c r="C39" s="46">
        <f>+C28+C29+C30+C31+C32+C33+C34+C35+C36+C37+C38</f>
        <v>0.99999999999999989</v>
      </c>
      <c r="D39" s="81"/>
      <c r="E39" s="81"/>
      <c r="F39" s="81"/>
      <c r="G39" s="81"/>
      <c r="H39" s="81"/>
      <c r="I39" s="81"/>
      <c r="J39" s="69"/>
      <c r="K39" s="69"/>
      <c r="L39" s="69"/>
      <c r="M39" s="69"/>
      <c r="N39" s="69">
        <f t="shared" ref="N39:S39" si="4">SUM(N28:N38)</f>
        <v>0.20173333333333335</v>
      </c>
      <c r="O39" s="69">
        <f t="shared" si="4"/>
        <v>0</v>
      </c>
      <c r="P39" s="69">
        <f t="shared" si="4"/>
        <v>0</v>
      </c>
      <c r="Q39" s="69">
        <f t="shared" si="4"/>
        <v>0</v>
      </c>
      <c r="R39" s="69">
        <f t="shared" si="4"/>
        <v>0.70003266666666664</v>
      </c>
      <c r="S39" s="58">
        <f t="shared" si="4"/>
        <v>3.9108909628842108</v>
      </c>
      <c r="T39" s="58"/>
      <c r="U39" s="58"/>
      <c r="V39" s="58"/>
      <c r="W39" s="58">
        <v>3.9108909628842108</v>
      </c>
    </row>
    <row r="41" spans="1:23">
      <c r="A41" s="99" t="s">
        <v>141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pans="1:23" ht="15.75" customHeight="1">
      <c r="A42" s="100" t="s">
        <v>142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23" ht="15.75" customHeight="1">
      <c r="A43" s="101" t="s">
        <v>143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23" ht="15.75" customHeight="1">
      <c r="A44" s="100" t="s">
        <v>144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23" ht="15.75" customHeight="1">
      <c r="A45" s="100" t="s">
        <v>145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</row>
    <row r="46" spans="1:23" ht="15.75" customHeight="1">
      <c r="A46" s="100" t="s">
        <v>146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</row>
    <row r="48" spans="1:23" s="42" customFormat="1" ht="18.75">
      <c r="B48" s="43" t="s">
        <v>147</v>
      </c>
      <c r="C48" s="43"/>
      <c r="D48" s="43"/>
      <c r="E48" s="43"/>
      <c r="F48" s="43"/>
      <c r="G48" s="43"/>
      <c r="H48" s="43"/>
      <c r="I48" s="102" t="s">
        <v>148</v>
      </c>
      <c r="J48" s="102"/>
      <c r="K48" s="102"/>
    </row>
    <row r="49" spans="2:11" s="42" customFormat="1" ht="18.75">
      <c r="B49" s="43"/>
      <c r="C49" s="43"/>
      <c r="D49" s="43"/>
      <c r="E49" s="43"/>
      <c r="F49" s="43"/>
      <c r="G49" s="43"/>
      <c r="H49" s="43"/>
      <c r="I49" s="88"/>
      <c r="J49" s="88"/>
      <c r="K49" s="88"/>
    </row>
    <row r="50" spans="2:11" s="42" customFormat="1" ht="18.75">
      <c r="B50" s="43" t="s">
        <v>149</v>
      </c>
      <c r="C50" s="43"/>
      <c r="D50" s="43"/>
      <c r="E50" s="43"/>
      <c r="F50" s="43"/>
      <c r="G50" s="43"/>
      <c r="H50" s="43"/>
      <c r="I50" s="102" t="s">
        <v>150</v>
      </c>
      <c r="J50" s="102"/>
      <c r="K50" s="102"/>
    </row>
    <row r="51" spans="2:11" s="42" customFormat="1">
      <c r="I51" s="80"/>
      <c r="J51" s="80"/>
      <c r="K51" s="80"/>
    </row>
    <row r="52" spans="2:11" s="42" customFormat="1" ht="18.75">
      <c r="B52" s="43" t="s">
        <v>151</v>
      </c>
      <c r="D52" s="84"/>
      <c r="E52" s="84"/>
      <c r="F52" s="84"/>
      <c r="I52" s="102" t="s">
        <v>95</v>
      </c>
      <c r="J52" s="102"/>
      <c r="K52" s="102"/>
    </row>
  </sheetData>
  <mergeCells count="20">
    <mergeCell ref="I52:K52"/>
    <mergeCell ref="A5:W5"/>
    <mergeCell ref="A14:W14"/>
    <mergeCell ref="A27:W27"/>
    <mergeCell ref="A41:R41"/>
    <mergeCell ref="A42:R42"/>
    <mergeCell ref="A43:R43"/>
    <mergeCell ref="A44:R44"/>
    <mergeCell ref="A45:R45"/>
    <mergeCell ref="A46:R46"/>
    <mergeCell ref="I48:K48"/>
    <mergeCell ref="I50:K50"/>
    <mergeCell ref="A1:W1"/>
    <mergeCell ref="A3:A4"/>
    <mergeCell ref="B3:B4"/>
    <mergeCell ref="C3:C4"/>
    <mergeCell ref="D3:H3"/>
    <mergeCell ref="I3:M3"/>
    <mergeCell ref="N3:R3"/>
    <mergeCell ref="S3:W3"/>
  </mergeCells>
  <pageMargins left="0.2" right="0.2" top="0.37" bottom="0.26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2021 йил</vt:lpstr>
      <vt:lpstr>2022йил режа</vt:lpstr>
      <vt:lpstr>2022 1-чорак</vt:lpstr>
      <vt:lpstr>'2021 йил'!Область_печати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2022-05-31T10:59:04Z</dcterms:modified>
</cp:coreProperties>
</file>