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  <definedName name="_xlnm.Print_Area" localSheetId="1">Лист2!$A$1:$G$38</definedName>
    <definedName name="_xlnm.Print_Area" localSheetId="2">Лист3!$A$1:$E$41</definedName>
  </definedNames>
  <calcPr calcId="144525"/>
</workbook>
</file>

<file path=xl/calcChain.xml><?xml version="1.0" encoding="utf-8"?>
<calcChain xmlns="http://schemas.openxmlformats.org/spreadsheetml/2006/main">
  <c r="E31" i="2" l="1"/>
  <c r="E32" i="2"/>
  <c r="E33" i="2"/>
  <c r="E34" i="2"/>
  <c r="E35" i="2"/>
  <c r="E30" i="2"/>
  <c r="F30" i="2" s="1"/>
  <c r="E8" i="2"/>
  <c r="E10" i="2"/>
  <c r="E11" i="2"/>
  <c r="E12" i="2"/>
  <c r="E13" i="2"/>
  <c r="E14" i="2"/>
  <c r="E15" i="2"/>
  <c r="E16" i="2"/>
  <c r="E17" i="2"/>
  <c r="B8" i="2" l="1"/>
  <c r="B9" i="2"/>
  <c r="B10" i="2"/>
  <c r="B11" i="2"/>
  <c r="B12" i="2"/>
  <c r="B13" i="2"/>
  <c r="B14" i="2"/>
  <c r="B15" i="2"/>
  <c r="B16" i="2"/>
  <c r="B17" i="2"/>
  <c r="B7" i="2"/>
  <c r="B31" i="2"/>
  <c r="B32" i="2"/>
  <c r="B33" i="2"/>
  <c r="B34" i="2"/>
  <c r="B35" i="2"/>
  <c r="B30" i="2"/>
  <c r="C11" i="1"/>
  <c r="E11" i="1" s="1"/>
  <c r="D10" i="1"/>
  <c r="D9" i="1"/>
  <c r="D8" i="1"/>
  <c r="D11" i="1"/>
  <c r="B36" i="2" l="1"/>
  <c r="E23" i="3"/>
  <c r="B6" i="3"/>
  <c r="B7" i="3" s="1"/>
  <c r="D5" i="3"/>
  <c r="B12" i="3" l="1"/>
  <c r="C32" i="3"/>
  <c r="B32" i="3"/>
  <c r="C23" i="1"/>
  <c r="C10" i="1"/>
  <c r="D32" i="3" l="1"/>
  <c r="B35" i="3"/>
  <c r="F9" i="1"/>
  <c r="F8" i="1"/>
  <c r="F21" i="1"/>
  <c r="C7" i="2" l="1"/>
  <c r="G8" i="2"/>
  <c r="C14" i="2"/>
  <c r="G14" i="2" s="1"/>
  <c r="G10" i="2"/>
  <c r="G11" i="2"/>
  <c r="G12" i="2"/>
  <c r="G13" i="2"/>
  <c r="G15" i="2"/>
  <c r="G16" i="2"/>
  <c r="C35" i="3" l="1"/>
  <c r="B25" i="3"/>
  <c r="C12" i="3" l="1"/>
  <c r="E12" i="3" s="1"/>
  <c r="C37" i="3"/>
  <c r="C17" i="2" l="1"/>
  <c r="F16" i="2"/>
  <c r="E24" i="3"/>
  <c r="D23" i="3"/>
  <c r="D24" i="3"/>
  <c r="C25" i="3"/>
  <c r="B18" i="2" l="1"/>
  <c r="G17" i="2"/>
  <c r="C18" i="2"/>
  <c r="F17" i="2"/>
  <c r="C36" i="2"/>
  <c r="E8" i="1"/>
  <c r="E6" i="3" l="1"/>
  <c r="E7" i="3"/>
  <c r="E8" i="3"/>
  <c r="E9" i="3"/>
  <c r="E10" i="3"/>
  <c r="E5" i="3"/>
  <c r="E11" i="3"/>
  <c r="F10" i="2"/>
  <c r="F11" i="2"/>
  <c r="F12" i="2"/>
  <c r="F13" i="2"/>
  <c r="F14" i="2"/>
  <c r="F15" i="2"/>
  <c r="G33" i="2"/>
  <c r="G31" i="2"/>
  <c r="F23" i="1"/>
  <c r="E23" i="1"/>
  <c r="E21" i="1"/>
  <c r="F11" i="1"/>
  <c r="F10" i="1"/>
  <c r="E10" i="1"/>
  <c r="E9" i="1"/>
  <c r="D26" i="3" l="1"/>
  <c r="E26" i="3"/>
  <c r="D28" i="3"/>
  <c r="E28" i="3"/>
  <c r="D29" i="3"/>
  <c r="E29" i="3"/>
  <c r="D30" i="3"/>
  <c r="E30" i="3"/>
  <c r="D31" i="3"/>
  <c r="D33" i="3"/>
  <c r="D34" i="3"/>
  <c r="E34" i="3"/>
  <c r="D36" i="3"/>
  <c r="E25" i="3"/>
  <c r="D25" i="3"/>
  <c r="D6" i="3" l="1"/>
  <c r="D7" i="3"/>
  <c r="D8" i="3"/>
  <c r="D9" i="3"/>
  <c r="D10" i="3"/>
  <c r="D11" i="3"/>
  <c r="D12" i="3" l="1"/>
  <c r="F34" i="2" l="1"/>
  <c r="F33" i="2"/>
  <c r="G35" i="2"/>
  <c r="G34" i="2" l="1"/>
  <c r="G30" i="2"/>
  <c r="F31" i="2"/>
  <c r="F35" i="2"/>
  <c r="F32" i="2"/>
  <c r="G32" i="2"/>
  <c r="F8" i="2" l="1"/>
  <c r="E36" i="2"/>
  <c r="G36" i="2" s="1"/>
  <c r="F36" i="2" l="1"/>
  <c r="E32" i="3" l="1"/>
  <c r="D35" i="3"/>
  <c r="B37" i="3" l="1"/>
  <c r="E35" i="3"/>
  <c r="E37" i="3" l="1"/>
  <c r="D37" i="3"/>
  <c r="E7" i="2"/>
  <c r="F7" i="2" s="1"/>
  <c r="G7" i="2" l="1"/>
  <c r="D18" i="2"/>
  <c r="E9" i="2"/>
  <c r="E18" i="2" s="1"/>
  <c r="G18" i="2" s="1"/>
  <c r="F9" i="2"/>
  <c r="F18" i="2"/>
</calcChain>
</file>

<file path=xl/sharedStrings.xml><?xml version="1.0" encoding="utf-8"?>
<sst xmlns="http://schemas.openxmlformats.org/spreadsheetml/2006/main" count="120" uniqueCount="80">
  <si>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</si>
  <si>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</si>
  <si>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</si>
  <si>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</si>
  <si>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</si>
  <si>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</si>
  <si>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</si>
  <si>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</si>
  <si>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</si>
  <si>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</si>
  <si>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</si>
  <si>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</si>
  <si>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</si>
  <si>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</si>
  <si>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</si>
  <si>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</si>
  <si>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</si>
  <si>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</si>
  <si>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</si>
  <si>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</si>
  <si>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</si>
  <si>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</si>
  <si>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</si>
  <si>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</si>
  <si>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</si>
  <si>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</si>
  <si>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</si>
  <si>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</si>
  <si>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</si>
  <si>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</si>
  <si>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</si>
  <si>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</si>
  <si>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</si>
  <si>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</si>
  <si>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</si>
  <si>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</si>
  <si>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</si>
  <si>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</si>
  <si>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</si>
  <si>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</si>
  <si>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</si>
  <si>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</si>
  <si>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</si>
  <si>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</si>
  <si>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</si>
  <si>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</si>
  <si>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</si>
  <si>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</si>
  <si>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</si>
  <si>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</si>
  <si>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</si>
  <si>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</si>
  <si>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</si>
  <si>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</si>
  <si>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</si>
  <si>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</si>
  <si>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</si>
  <si>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</si>
  <si>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</si>
  <si>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>Кадоклаш харажатлари</t>
  </si>
  <si>
    <t>шу жумладан</t>
  </si>
  <si>
    <t>Асосий фойданинг бошка даромадлари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</si>
  <si>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</si>
  <si>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</si>
  <si>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</si>
  <si>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</si>
  <si>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</si>
  <si>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>Сотилган махсулот (товар, иш, хизмат) ларнинг    танархи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</si>
  <si>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</si>
  <si>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</si>
  <si>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</si>
  <si>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</si>
  <si>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>Хизмат автомашиналарини саклаш харажатлари</t>
  </si>
  <si>
    <t xml:space="preserve">            Харажатлар сметаси режага нисбатан 1 %  ошикча сарфланди.</t>
  </si>
  <si>
    <t xml:space="preserve">           Молиявий натижа   -4556316  минг. сум зарар билан якунланди. Бизнес режа кўрсаткичларини амалда бажарилмаслигини асосий сабабларидан бири махсулот  ишлаб чиқариш хажми 2 баробарга пасайганлиги билан боғлиқ.  </t>
  </si>
  <si>
    <t xml:space="preserve">      Амалда ишлаб чикариш хажми "Бизнес - режа" буйича белгиланган топширикга нисбатан  57,0%  бажарилди.</t>
  </si>
  <si>
    <t xml:space="preserve">      Амалда ишлаб чикариш хажми "Бизнес - режа" буйича белгиланган топширикга нисбатан   57,5 %  бажарилди.</t>
  </si>
  <si>
    <t>«G'alla-Alteg»  АЖда 2024 йил  I-чорак якуни буйича «Бизнес – режа » тахлили</t>
  </si>
  <si>
    <t xml:space="preserve">            Харажатлар сметаси режага нисбатан  118,5 %ни ташкил қилди. Сарф харажатлар ошиб кетиши сабаби махсулот  ишлаб чиқариш хажми 43% га  пасайганлиги билан боғлиқ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</si>
  <si>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399,4 %ни ташкил қилди, cарф харажатлар ошиб кетиши сабаби   ишлаб чиқариш қувватидан фойдаланиш  2,2%ни ташкил қилди.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</si>
</sst>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0" fontId="7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Alignment="1">
      <alignment horizontal="justify"/>
    </xf>
    <xf numFmtId="0" fontId="9" fillId="0" borderId="0" xfId="0" applyFont="1" applyFill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3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" fontId="8" fillId="0" borderId="0" xfId="0" applyNumberFormat="1" applyFont="1" applyFill="1" applyBorder="1"/>
    <xf numFmtId="1" fontId="13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2"/>
    <cellStyle name="Обычный 3" xfId="1"/>
    <cellStyle name="Обычный 47 2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zoomScaleNormal="100" zoomScaleSheetLayoutView="80" workbookViewId="0">
      <selection activeCell="C21" sqref="C21:F23"/>
    </sheetView>
  </sheetViews>
  <sheetFormatPr defaultColWidth="9.109375" defaultRowHeight="14.4" x14ac:dyDescent="0.3"/>
  <cols>
    <col min="1" max="1" width="34.33203125" style="43" customWidth="1"/>
    <col min="2" max="2" width="11.5546875" style="43" customWidth="1"/>
    <col min="3" max="3" width="16.77734375" style="43" bestFit="1" customWidth="1"/>
    <col min="4" max="4" width="16.6640625" style="43" customWidth="1"/>
    <col min="5" max="5" width="17.6640625" style="43" bestFit="1" customWidth="1"/>
    <col min="6" max="6" width="10.33203125" style="43" customWidth="1"/>
    <col min="7" max="7" width="9.109375" style="43"/>
    <col min="8" max="8" width="10.109375" style="43" bestFit="1" customWidth="1"/>
    <col min="9" max="9" width="9.109375" style="43"/>
    <col min="10" max="10" width="10.109375" style="43" bestFit="1" customWidth="1"/>
    <col min="11" max="16384" width="9.109375" style="43"/>
  </cols>
  <sheetData>
    <row r="1" spans="1:10" ht="15.6" x14ac:dyDescent="0.3">
      <c r="A1" s="74" t="s">
        <v>77</v>
      </c>
      <c r="B1" s="74"/>
      <c r="C1" s="74"/>
      <c r="D1" s="74"/>
      <c r="E1" s="74"/>
      <c r="F1" s="74"/>
    </row>
    <row r="2" spans="1:10" ht="15.6" x14ac:dyDescent="0.3">
      <c r="A2" s="74" t="s">
        <v>2</v>
      </c>
      <c r="B2" s="74"/>
      <c r="C2" s="74"/>
      <c r="D2" s="74"/>
      <c r="E2" s="74"/>
      <c r="F2" s="74"/>
    </row>
    <row r="3" spans="1:10" ht="15.6" x14ac:dyDescent="0.3">
      <c r="A3" s="74" t="s">
        <v>3</v>
      </c>
      <c r="B3" s="74"/>
      <c r="C3" s="74"/>
      <c r="D3" s="74"/>
      <c r="E3" s="74"/>
      <c r="F3" s="74"/>
    </row>
    <row r="4" spans="1:10" ht="15.75" x14ac:dyDescent="0.25">
      <c r="A4" s="74"/>
      <c r="B4" s="74"/>
      <c r="C4" s="74"/>
      <c r="D4" s="74"/>
      <c r="E4" s="74"/>
      <c r="F4" s="74"/>
    </row>
    <row r="5" spans="1:10" ht="15.75" x14ac:dyDescent="0.25">
      <c r="A5" s="75"/>
      <c r="B5" s="75"/>
      <c r="C5" s="75"/>
      <c r="D5" s="75"/>
      <c r="E5" s="75"/>
      <c r="F5" s="75"/>
    </row>
    <row r="6" spans="1:10" ht="20.25" customHeight="1" x14ac:dyDescent="0.3">
      <c r="A6" s="76" t="s">
        <v>4</v>
      </c>
      <c r="B6" s="76" t="s">
        <v>5</v>
      </c>
      <c r="C6" s="76" t="s">
        <v>6</v>
      </c>
      <c r="D6" s="76" t="s">
        <v>7</v>
      </c>
      <c r="E6" s="72" t="s">
        <v>8</v>
      </c>
      <c r="F6" s="73"/>
    </row>
    <row r="7" spans="1:10" ht="20.25" customHeight="1" x14ac:dyDescent="0.3">
      <c r="A7" s="77"/>
      <c r="B7" s="77"/>
      <c r="C7" s="77"/>
      <c r="D7" s="77"/>
      <c r="E7" s="66" t="s">
        <v>9</v>
      </c>
      <c r="F7" s="66" t="s">
        <v>0</v>
      </c>
    </row>
    <row r="8" spans="1:10" ht="37.5" customHeight="1" x14ac:dyDescent="0.3">
      <c r="A8" s="8" t="s">
        <v>10</v>
      </c>
      <c r="B8" s="44" t="s">
        <v>1</v>
      </c>
      <c r="C8" s="45">
        <v>13333</v>
      </c>
      <c r="D8" s="46">
        <f>5922.745+1672.775</f>
        <v>7595.52</v>
      </c>
      <c r="E8" s="45">
        <f>D8-C8</f>
        <v>-5737.48</v>
      </c>
      <c r="F8" s="46">
        <f>D8/C8*100</f>
        <v>56.967824195604891</v>
      </c>
    </row>
    <row r="9" spans="1:10" ht="37.5" customHeight="1" x14ac:dyDescent="0.3">
      <c r="A9" s="10" t="s">
        <v>11</v>
      </c>
      <c r="B9" s="47" t="s">
        <v>1</v>
      </c>
      <c r="C9" s="48">
        <v>10000</v>
      </c>
      <c r="D9" s="71">
        <f>4445.235+1255.68</f>
        <v>5700.915</v>
      </c>
      <c r="E9" s="48">
        <f>D9-C9</f>
        <v>-4299.085</v>
      </c>
      <c r="F9" s="49">
        <f>D9/C9*100</f>
        <v>57.009149999999998</v>
      </c>
    </row>
    <row r="10" spans="1:10" ht="37.5" customHeight="1" x14ac:dyDescent="0.3">
      <c r="A10" s="8" t="s">
        <v>12</v>
      </c>
      <c r="B10" s="44" t="s">
        <v>1</v>
      </c>
      <c r="C10" s="45">
        <f>C8*0.21</f>
        <v>2799.93</v>
      </c>
      <c r="D10" s="45">
        <f>398.48+1435.48</f>
        <v>1833.96</v>
      </c>
      <c r="E10" s="45">
        <f>D10-C10</f>
        <v>-965.9699999999998</v>
      </c>
      <c r="F10" s="46">
        <f>D10/C10*100</f>
        <v>65.500208933794781</v>
      </c>
    </row>
    <row r="11" spans="1:10" ht="37.5" customHeight="1" x14ac:dyDescent="0.3">
      <c r="A11" s="3" t="s">
        <v>13</v>
      </c>
      <c r="B11" s="50" t="s">
        <v>14</v>
      </c>
      <c r="C11" s="45">
        <f>(4120/1.12*10000)+(2800*2000/1.12)</f>
        <v>41785714.285714284</v>
      </c>
      <c r="D11" s="45">
        <f>23787165+3306954</f>
        <v>27094119</v>
      </c>
      <c r="E11" s="45">
        <f>D11-C11</f>
        <v>-14691595.285714284</v>
      </c>
      <c r="F11" s="46">
        <f>D11/C11*100</f>
        <v>64.840626666666665</v>
      </c>
    </row>
    <row r="12" spans="1:10" ht="15" x14ac:dyDescent="0.25">
      <c r="A12" s="51"/>
      <c r="B12" s="52"/>
      <c r="C12" s="52"/>
      <c r="D12" s="68"/>
      <c r="E12" s="52"/>
      <c r="F12" s="52"/>
    </row>
    <row r="13" spans="1:10" ht="37.5" customHeight="1" x14ac:dyDescent="0.3">
      <c r="A13" s="78" t="s">
        <v>75</v>
      </c>
      <c r="B13" s="78"/>
      <c r="C13" s="78"/>
      <c r="D13" s="78"/>
      <c r="E13" s="78"/>
      <c r="F13" s="78"/>
    </row>
    <row r="14" spans="1:10" ht="15.6" x14ac:dyDescent="0.3">
      <c r="A14" s="64"/>
      <c r="B14" s="64"/>
      <c r="C14" s="64"/>
      <c r="D14" s="64"/>
      <c r="E14" s="64"/>
      <c r="F14" s="64"/>
      <c r="H14" s="53"/>
    </row>
    <row r="15" spans="1:10" ht="15.6" x14ac:dyDescent="0.3">
      <c r="A15" s="64"/>
      <c r="B15" s="64"/>
      <c r="D15" s="64"/>
      <c r="E15" s="64"/>
      <c r="F15" s="64"/>
      <c r="J15" s="54"/>
    </row>
    <row r="16" spans="1:10" ht="15" x14ac:dyDescent="0.3">
      <c r="A16" s="55"/>
      <c r="B16" s="55"/>
      <c r="C16" s="55"/>
      <c r="D16" s="55"/>
      <c r="E16" s="55"/>
      <c r="F16" s="55"/>
    </row>
    <row r="17" spans="1:6" ht="15.6" x14ac:dyDescent="0.3">
      <c r="A17" s="74" t="s">
        <v>15</v>
      </c>
      <c r="B17" s="74"/>
      <c r="C17" s="74"/>
      <c r="D17" s="74"/>
      <c r="E17" s="74"/>
      <c r="F17" s="74"/>
    </row>
    <row r="18" spans="1:6" ht="15.6" x14ac:dyDescent="0.3">
      <c r="A18" s="56"/>
      <c r="B18" s="56"/>
      <c r="C18" s="56"/>
      <c r="D18" s="56"/>
      <c r="E18" s="56"/>
      <c r="F18" s="56"/>
    </row>
    <row r="19" spans="1:6" ht="18.75" customHeight="1" x14ac:dyDescent="0.3">
      <c r="A19" s="76" t="s">
        <v>4</v>
      </c>
      <c r="B19" s="76" t="s">
        <v>5</v>
      </c>
      <c r="C19" s="76" t="s">
        <v>6</v>
      </c>
      <c r="D19" s="76" t="s">
        <v>7</v>
      </c>
      <c r="E19" s="72" t="s">
        <v>8</v>
      </c>
      <c r="F19" s="73"/>
    </row>
    <row r="20" spans="1:6" ht="18.75" customHeight="1" x14ac:dyDescent="0.3">
      <c r="A20" s="77"/>
      <c r="B20" s="77"/>
      <c r="C20" s="77"/>
      <c r="D20" s="77"/>
      <c r="E20" s="66" t="s">
        <v>9</v>
      </c>
      <c r="F20" s="66" t="s">
        <v>0</v>
      </c>
    </row>
    <row r="21" spans="1:6" ht="48" customHeight="1" x14ac:dyDescent="0.3">
      <c r="A21" s="3" t="s">
        <v>16</v>
      </c>
      <c r="B21" s="50" t="s">
        <v>1</v>
      </c>
      <c r="C21" s="45">
        <v>1400</v>
      </c>
      <c r="D21" s="57">
        <v>805</v>
      </c>
      <c r="E21" s="45">
        <f>D21-C21</f>
        <v>-595</v>
      </c>
      <c r="F21" s="58">
        <f>D21/C21*100</f>
        <v>57.499999999999993</v>
      </c>
    </row>
    <row r="22" spans="1:6" ht="15" x14ac:dyDescent="0.3">
      <c r="A22" s="3"/>
      <c r="B22" s="50"/>
      <c r="C22" s="59"/>
      <c r="D22" s="60"/>
      <c r="E22" s="45"/>
      <c r="F22" s="58"/>
    </row>
    <row r="23" spans="1:6" ht="47.25" customHeight="1" x14ac:dyDescent="0.3">
      <c r="A23" s="3" t="s">
        <v>17</v>
      </c>
      <c r="B23" s="50" t="s">
        <v>14</v>
      </c>
      <c r="C23" s="57">
        <f>10120360/4</f>
        <v>2530090</v>
      </c>
      <c r="D23" s="57">
        <v>1394868</v>
      </c>
      <c r="E23" s="45">
        <f>D23-C23</f>
        <v>-1135222</v>
      </c>
      <c r="F23" s="58">
        <f>D23/C23*100</f>
        <v>55.131161342086642</v>
      </c>
    </row>
    <row r="24" spans="1:6" x14ac:dyDescent="0.3">
      <c r="A24" s="61"/>
      <c r="B24" s="61"/>
      <c r="C24" s="62"/>
      <c r="D24" s="62"/>
      <c r="E24" s="61"/>
      <c r="F24" s="61"/>
    </row>
    <row r="25" spans="1:6" x14ac:dyDescent="0.3">
      <c r="A25" s="63"/>
      <c r="B25" s="63"/>
      <c r="D25" s="63"/>
      <c r="E25" s="63"/>
      <c r="F25" s="63"/>
    </row>
    <row r="26" spans="1:6" ht="49.5" customHeight="1" x14ac:dyDescent="0.3">
      <c r="A26" s="78" t="s">
        <v>76</v>
      </c>
      <c r="B26" s="78"/>
      <c r="C26" s="78"/>
      <c r="D26" s="78"/>
      <c r="E26" s="78"/>
      <c r="F26" s="78"/>
    </row>
    <row r="27" spans="1:6" x14ac:dyDescent="0.3">
      <c r="A27" s="79"/>
      <c r="B27" s="79"/>
      <c r="C27" s="79"/>
      <c r="D27" s="79"/>
      <c r="E27" s="79"/>
      <c r="F27" s="79"/>
    </row>
    <row r="28" spans="1:6" ht="15.6" x14ac:dyDescent="0.3">
      <c r="A28" s="56"/>
      <c r="B28" s="56"/>
      <c r="C28" s="56"/>
      <c r="D28" s="56"/>
      <c r="E28" s="56"/>
      <c r="F28" s="56"/>
    </row>
  </sheetData>
  <mergeCells count="19">
    <mergeCell ref="A13:F13"/>
    <mergeCell ref="A17:F17"/>
    <mergeCell ref="E19:F19"/>
    <mergeCell ref="A26:F26"/>
    <mergeCell ref="A27:F27"/>
    <mergeCell ref="A19:A20"/>
    <mergeCell ref="B19:B20"/>
    <mergeCell ref="C19:C20"/>
    <mergeCell ref="D19:D20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5" zoomScaleNormal="100" zoomScaleSheetLayoutView="83" workbookViewId="0">
      <selection activeCell="H7" sqref="H7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10" width="19.6640625" style="1" customWidth="1"/>
    <col min="11" max="12" width="28.44140625" style="1" customWidth="1"/>
    <col min="13" max="16384" width="9.109375" style="1"/>
  </cols>
  <sheetData>
    <row r="1" spans="1:8" x14ac:dyDescent="0.25">
      <c r="A1" s="80" t="s">
        <v>18</v>
      </c>
      <c r="B1" s="80"/>
      <c r="C1" s="80"/>
      <c r="D1" s="80"/>
      <c r="E1" s="80"/>
      <c r="F1" s="80"/>
      <c r="G1" s="80"/>
    </row>
    <row r="2" spans="1:8" x14ac:dyDescent="0.25">
      <c r="A2" s="80" t="s">
        <v>19</v>
      </c>
      <c r="B2" s="80"/>
      <c r="C2" s="80"/>
      <c r="D2" s="80"/>
      <c r="E2" s="80"/>
      <c r="F2" s="80"/>
      <c r="G2" s="80"/>
    </row>
    <row r="4" spans="1:8" ht="22.5" customHeight="1" x14ac:dyDescent="0.25">
      <c r="A4" s="76" t="s">
        <v>20</v>
      </c>
      <c r="B4" s="81" t="s">
        <v>21</v>
      </c>
      <c r="C4" s="81"/>
      <c r="D4" s="82" t="s">
        <v>22</v>
      </c>
      <c r="E4" s="83"/>
      <c r="F4" s="84" t="s">
        <v>8</v>
      </c>
      <c r="G4" s="84"/>
    </row>
    <row r="5" spans="1:8" ht="27.6" x14ac:dyDescent="0.25">
      <c r="A5" s="77"/>
      <c r="B5" s="2" t="s">
        <v>70</v>
      </c>
      <c r="C5" s="2" t="s">
        <v>23</v>
      </c>
      <c r="D5" s="2" t="s">
        <v>70</v>
      </c>
      <c r="E5" s="2" t="s">
        <v>23</v>
      </c>
      <c r="F5" s="84"/>
      <c r="G5" s="84"/>
    </row>
    <row r="6" spans="1:8" ht="43.5" customHeight="1" x14ac:dyDescent="0.25">
      <c r="A6" s="3" t="s">
        <v>58</v>
      </c>
      <c r="B6" s="94">
        <v>10000</v>
      </c>
      <c r="C6" s="95"/>
      <c r="D6" s="94">
        <v>5701</v>
      </c>
      <c r="E6" s="95"/>
      <c r="F6" s="41" t="s">
        <v>63</v>
      </c>
      <c r="G6" s="2" t="s">
        <v>0</v>
      </c>
      <c r="H6" s="42"/>
    </row>
    <row r="7" spans="1:8" ht="23.25" customHeight="1" x14ac:dyDescent="0.25">
      <c r="A7" s="4" t="s">
        <v>62</v>
      </c>
      <c r="B7" s="5">
        <f>C7*10</f>
        <v>27232142.857142854</v>
      </c>
      <c r="C7" s="5">
        <f>(3050000/1.12)</f>
        <v>2723214.2857142854</v>
      </c>
      <c r="D7" s="5">
        <v>17509770.936317287</v>
      </c>
      <c r="E7" s="5">
        <f>D7/5.701</f>
        <v>3071350.8044759319</v>
      </c>
      <c r="F7" s="5">
        <f>E7-C7</f>
        <v>348136.51876164647</v>
      </c>
      <c r="G7" s="6">
        <f>E7/C7*100</f>
        <v>112.78402954141129</v>
      </c>
      <c r="H7" s="39"/>
    </row>
    <row r="8" spans="1:8" ht="23.25" customHeight="1" x14ac:dyDescent="0.25">
      <c r="A8" s="3" t="s">
        <v>59</v>
      </c>
      <c r="B8" s="5">
        <f t="shared" ref="B8:B17" si="0">C8*10</f>
        <v>109800</v>
      </c>
      <c r="C8" s="5">
        <v>10980</v>
      </c>
      <c r="D8" s="5">
        <v>22248</v>
      </c>
      <c r="E8" s="5">
        <f t="shared" ref="E8:E17" si="1">D8/5.701</f>
        <v>3902.473250306964</v>
      </c>
      <c r="F8" s="5">
        <f t="shared" ref="F8:F16" si="2">E8-C8</f>
        <v>-7077.5267496930355</v>
      </c>
      <c r="G8" s="6">
        <f t="shared" ref="G8:G17" si="3">E8/C8*100</f>
        <v>35.541650731393112</v>
      </c>
      <c r="H8" s="39"/>
    </row>
    <row r="9" spans="1:8" ht="34.5" customHeight="1" x14ac:dyDescent="0.25">
      <c r="A9" s="3" t="s">
        <v>24</v>
      </c>
      <c r="B9" s="5">
        <f t="shared" si="0"/>
        <v>0</v>
      </c>
      <c r="C9" s="5">
        <v>0</v>
      </c>
      <c r="D9" s="5">
        <v>0</v>
      </c>
      <c r="E9" s="5">
        <f t="shared" si="1"/>
        <v>0</v>
      </c>
      <c r="F9" s="5">
        <f t="shared" si="2"/>
        <v>0</v>
      </c>
      <c r="G9" s="6">
        <v>0</v>
      </c>
      <c r="H9" s="39"/>
    </row>
    <row r="10" spans="1:8" ht="23.25" customHeight="1" x14ac:dyDescent="0.25">
      <c r="A10" s="3" t="s">
        <v>25</v>
      </c>
      <c r="B10" s="5">
        <f t="shared" si="0"/>
        <v>22430</v>
      </c>
      <c r="C10" s="5">
        <v>2243</v>
      </c>
      <c r="D10" s="5">
        <v>65864</v>
      </c>
      <c r="E10" s="5">
        <f t="shared" si="1"/>
        <v>11553.060866514646</v>
      </c>
      <c r="F10" s="5">
        <f t="shared" si="2"/>
        <v>9310.0608665146465</v>
      </c>
      <c r="G10" s="6">
        <f t="shared" si="3"/>
        <v>515.07181749953838</v>
      </c>
      <c r="H10" s="39"/>
    </row>
    <row r="11" spans="1:8" ht="23.25" customHeight="1" x14ac:dyDescent="0.25">
      <c r="A11" s="3" t="s">
        <v>26</v>
      </c>
      <c r="B11" s="5">
        <f t="shared" si="0"/>
        <v>390840</v>
      </c>
      <c r="C11" s="5">
        <v>39084</v>
      </c>
      <c r="D11" s="5">
        <v>1004094</v>
      </c>
      <c r="E11" s="5">
        <f t="shared" si="1"/>
        <v>176125.94281704965</v>
      </c>
      <c r="F11" s="5">
        <f t="shared" si="2"/>
        <v>137041.94281704965</v>
      </c>
      <c r="G11" s="6">
        <f t="shared" si="3"/>
        <v>450.63438444644783</v>
      </c>
      <c r="H11" s="39"/>
    </row>
    <row r="12" spans="1:8" ht="23.25" customHeight="1" x14ac:dyDescent="0.25">
      <c r="A12" s="3" t="s">
        <v>27</v>
      </c>
      <c r="B12" s="5">
        <f t="shared" si="0"/>
        <v>64310</v>
      </c>
      <c r="C12" s="5">
        <v>6431</v>
      </c>
      <c r="D12" s="5">
        <v>153885</v>
      </c>
      <c r="E12" s="5">
        <f t="shared" si="1"/>
        <v>26992.632871426067</v>
      </c>
      <c r="F12" s="5">
        <f t="shared" si="2"/>
        <v>20561.632871426067</v>
      </c>
      <c r="G12" s="6">
        <f t="shared" si="3"/>
        <v>419.72683675052195</v>
      </c>
      <c r="H12" s="39"/>
    </row>
    <row r="13" spans="1:8" ht="23.25" customHeight="1" x14ac:dyDescent="0.25">
      <c r="A13" s="8" t="s">
        <v>35</v>
      </c>
      <c r="B13" s="5">
        <f t="shared" si="0"/>
        <v>769510</v>
      </c>
      <c r="C13" s="5">
        <v>76951</v>
      </c>
      <c r="D13" s="5">
        <v>998338</v>
      </c>
      <c r="E13" s="5">
        <f t="shared" si="1"/>
        <v>175116.29538677426</v>
      </c>
      <c r="F13" s="5">
        <f t="shared" si="2"/>
        <v>98165.295386774262</v>
      </c>
      <c r="G13" s="6">
        <f t="shared" si="3"/>
        <v>227.56857660949728</v>
      </c>
      <c r="H13" s="39"/>
    </row>
    <row r="14" spans="1:8" ht="23.25" customHeight="1" x14ac:dyDescent="0.25">
      <c r="A14" s="3" t="s">
        <v>28</v>
      </c>
      <c r="B14" s="5">
        <f t="shared" si="0"/>
        <v>92341.199999999983</v>
      </c>
      <c r="C14" s="5">
        <f>C13*0.12</f>
        <v>9234.119999999999</v>
      </c>
      <c r="D14" s="5">
        <v>117539</v>
      </c>
      <c r="E14" s="5">
        <f t="shared" si="1"/>
        <v>20617.260129801791</v>
      </c>
      <c r="F14" s="5">
        <f t="shared" si="2"/>
        <v>11383.140129801792</v>
      </c>
      <c r="G14" s="6">
        <f t="shared" si="3"/>
        <v>223.27260345113334</v>
      </c>
      <c r="H14" s="39"/>
    </row>
    <row r="15" spans="1:8" ht="23.4" customHeight="1" x14ac:dyDescent="0.25">
      <c r="A15" s="3" t="s">
        <v>29</v>
      </c>
      <c r="B15" s="5">
        <f t="shared" si="0"/>
        <v>135080</v>
      </c>
      <c r="C15" s="5">
        <v>13508</v>
      </c>
      <c r="D15" s="5">
        <v>125691</v>
      </c>
      <c r="E15" s="5">
        <f t="shared" si="1"/>
        <v>22047.184704437819</v>
      </c>
      <c r="F15" s="5">
        <f t="shared" si="2"/>
        <v>8539.1847044378192</v>
      </c>
      <c r="G15" s="6">
        <f t="shared" si="3"/>
        <v>163.2157588424476</v>
      </c>
      <c r="H15" s="39"/>
    </row>
    <row r="16" spans="1:8" ht="22.8" customHeight="1" x14ac:dyDescent="0.25">
      <c r="A16" s="8" t="s">
        <v>36</v>
      </c>
      <c r="B16" s="5">
        <f t="shared" si="0"/>
        <v>1261420</v>
      </c>
      <c r="C16" s="5">
        <v>126142</v>
      </c>
      <c r="D16" s="5">
        <v>381637</v>
      </c>
      <c r="E16" s="5">
        <f t="shared" si="1"/>
        <v>66942.115418347661</v>
      </c>
      <c r="F16" s="5">
        <f t="shared" si="2"/>
        <v>-59199.884581652339</v>
      </c>
      <c r="G16" s="6">
        <f t="shared" si="3"/>
        <v>53.068855272904869</v>
      </c>
      <c r="H16" s="39"/>
    </row>
    <row r="17" spans="1:13" ht="23.25" customHeight="1" x14ac:dyDescent="0.25">
      <c r="A17" s="9" t="s">
        <v>69</v>
      </c>
      <c r="B17" s="5">
        <f t="shared" si="0"/>
        <v>272321.42857142852</v>
      </c>
      <c r="C17" s="5">
        <f>C7/100</f>
        <v>27232.142857142855</v>
      </c>
      <c r="D17" s="5">
        <v>116904</v>
      </c>
      <c r="E17" s="5">
        <f t="shared" si="1"/>
        <v>20505.876162076831</v>
      </c>
      <c r="F17" s="5">
        <f t="shared" ref="F17" si="4">E17-C17</f>
        <v>-6726.2666950660241</v>
      </c>
      <c r="G17" s="6">
        <f t="shared" si="3"/>
        <v>75.3002665623805</v>
      </c>
      <c r="H17" s="39"/>
    </row>
    <row r="18" spans="1:13" ht="21" customHeight="1" x14ac:dyDescent="0.25">
      <c r="A18" s="10" t="s">
        <v>30</v>
      </c>
      <c r="B18" s="11">
        <f>SUM(B7:B17)</f>
        <v>30350195.485714283</v>
      </c>
      <c r="C18" s="11">
        <f>SUM(C7:C17)</f>
        <v>3035019.5485714283</v>
      </c>
      <c r="D18" s="11">
        <f>SUM(D7:D17)</f>
        <v>20495970.936317287</v>
      </c>
      <c r="E18" s="11">
        <f>SUM(E7:E17)</f>
        <v>3595153.6460826681</v>
      </c>
      <c r="F18" s="11">
        <f>SUM(F7:F17)</f>
        <v>560134.09751123935</v>
      </c>
      <c r="G18" s="19">
        <f>E18/C18*100</f>
        <v>118.45569982489546</v>
      </c>
      <c r="H18" s="40"/>
    </row>
    <row r="19" spans="1:13" s="13" customFormat="1" x14ac:dyDescent="0.25">
      <c r="A19" s="12"/>
      <c r="B19" s="14"/>
      <c r="C19" s="14"/>
      <c r="D19" s="14"/>
      <c r="E19" s="14"/>
    </row>
    <row r="20" spans="1:13" ht="67.5" customHeight="1" x14ac:dyDescent="0.25">
      <c r="A20" s="85" t="s">
        <v>78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15" x14ac:dyDescent="0.25">
      <c r="A21" s="92"/>
      <c r="B21" s="92"/>
      <c r="C21" s="92"/>
      <c r="D21" s="92"/>
      <c r="E21" s="92"/>
      <c r="F21" s="92"/>
      <c r="G21" s="92"/>
    </row>
    <row r="22" spans="1:13" ht="15" x14ac:dyDescent="0.25">
      <c r="A22" s="67"/>
      <c r="B22" s="67"/>
      <c r="C22" s="67"/>
      <c r="D22" s="67"/>
      <c r="E22" s="67"/>
      <c r="F22" s="67"/>
      <c r="G22" s="67"/>
    </row>
    <row r="23" spans="1:13" x14ac:dyDescent="0.25">
      <c r="E23" s="93"/>
      <c r="F23" s="93"/>
      <c r="G23" s="93"/>
    </row>
    <row r="24" spans="1:13" ht="15.6" x14ac:dyDescent="0.3">
      <c r="A24" s="74" t="s">
        <v>31</v>
      </c>
      <c r="B24" s="74"/>
      <c r="C24" s="74"/>
      <c r="D24" s="74"/>
      <c r="E24" s="74"/>
      <c r="F24" s="74"/>
      <c r="G24" s="74"/>
    </row>
    <row r="25" spans="1:13" ht="15.6" x14ac:dyDescent="0.3">
      <c r="A25" s="74" t="s">
        <v>32</v>
      </c>
      <c r="B25" s="74"/>
      <c r="C25" s="74"/>
      <c r="D25" s="74"/>
      <c r="E25" s="74"/>
      <c r="F25" s="74"/>
      <c r="G25" s="74"/>
    </row>
    <row r="27" spans="1:13" ht="17.25" customHeight="1" x14ac:dyDescent="0.25">
      <c r="A27" s="76" t="s">
        <v>20</v>
      </c>
      <c r="B27" s="81" t="s">
        <v>21</v>
      </c>
      <c r="C27" s="81"/>
      <c r="D27" s="82" t="s">
        <v>22</v>
      </c>
      <c r="E27" s="83"/>
      <c r="F27" s="86" t="s">
        <v>8</v>
      </c>
      <c r="G27" s="87"/>
    </row>
    <row r="28" spans="1:13" ht="27.6" x14ac:dyDescent="0.25">
      <c r="A28" s="77"/>
      <c r="B28" s="2" t="s">
        <v>65</v>
      </c>
      <c r="C28" s="2" t="s">
        <v>23</v>
      </c>
      <c r="D28" s="2" t="s">
        <v>65</v>
      </c>
      <c r="E28" s="2" t="s">
        <v>23</v>
      </c>
      <c r="F28" s="88"/>
      <c r="G28" s="89"/>
    </row>
    <row r="29" spans="1:13" ht="33.75" customHeight="1" x14ac:dyDescent="0.25">
      <c r="A29" s="3" t="s">
        <v>58</v>
      </c>
      <c r="B29" s="90">
        <v>1400</v>
      </c>
      <c r="C29" s="91"/>
      <c r="D29" s="90">
        <v>805</v>
      </c>
      <c r="E29" s="91"/>
      <c r="F29" s="66" t="s">
        <v>9</v>
      </c>
      <c r="G29" s="66" t="s">
        <v>0</v>
      </c>
    </row>
    <row r="30" spans="1:13" ht="21" customHeight="1" x14ac:dyDescent="0.25">
      <c r="A30" s="8" t="s">
        <v>33</v>
      </c>
      <c r="B30" s="15">
        <f>1400*C30/1000</f>
        <v>10073</v>
      </c>
      <c r="C30" s="16">
        <v>7195</v>
      </c>
      <c r="D30" s="15">
        <v>20233</v>
      </c>
      <c r="E30" s="16">
        <f>D30/0.805</f>
        <v>25134.161490683229</v>
      </c>
      <c r="F30" s="6">
        <f t="shared" ref="F30:F35" si="5">E30-C30</f>
        <v>17939.161490683229</v>
      </c>
      <c r="G30" s="7">
        <f t="shared" ref="G30:G35" si="6">E30/C30*100</f>
        <v>349.32816526314429</v>
      </c>
    </row>
    <row r="31" spans="1:13" ht="21" customHeight="1" x14ac:dyDescent="0.25">
      <c r="A31" s="8" t="s">
        <v>34</v>
      </c>
      <c r="B31" s="15">
        <f t="shared" ref="B31:B35" si="7">1400*C31/1000</f>
        <v>4853.8</v>
      </c>
      <c r="C31" s="16">
        <v>3467</v>
      </c>
      <c r="D31" s="15">
        <v>27152</v>
      </c>
      <c r="E31" s="16">
        <f t="shared" ref="E31:E35" si="8">D31/0.805</f>
        <v>33729.19254658385</v>
      </c>
      <c r="F31" s="6">
        <f t="shared" si="5"/>
        <v>30262.19254658385</v>
      </c>
      <c r="G31" s="7">
        <f>E31/C31*100</f>
        <v>972.86393269639029</v>
      </c>
    </row>
    <row r="32" spans="1:13" ht="21" customHeight="1" x14ac:dyDescent="0.25">
      <c r="A32" s="8" t="s">
        <v>35</v>
      </c>
      <c r="B32" s="15">
        <f t="shared" si="7"/>
        <v>85365</v>
      </c>
      <c r="C32" s="16">
        <v>60975</v>
      </c>
      <c r="D32" s="5">
        <v>255327</v>
      </c>
      <c r="E32" s="16">
        <f t="shared" si="8"/>
        <v>317176.3975155279</v>
      </c>
      <c r="F32" s="6">
        <f t="shared" si="5"/>
        <v>256201.3975155279</v>
      </c>
      <c r="G32" s="7">
        <f t="shared" si="6"/>
        <v>520.1744936704024</v>
      </c>
    </row>
    <row r="33" spans="1:7" ht="21" customHeight="1" x14ac:dyDescent="0.25">
      <c r="A33" s="8" t="s">
        <v>28</v>
      </c>
      <c r="B33" s="15">
        <f t="shared" si="7"/>
        <v>10162.6</v>
      </c>
      <c r="C33" s="16">
        <v>7259</v>
      </c>
      <c r="D33" s="5">
        <v>30230</v>
      </c>
      <c r="E33" s="16">
        <f t="shared" si="8"/>
        <v>37552.795031055895</v>
      </c>
      <c r="F33" s="6">
        <f t="shared" si="5"/>
        <v>30293.795031055895</v>
      </c>
      <c r="G33" s="7">
        <f>E33/C33*100</f>
        <v>517.32738712020796</v>
      </c>
    </row>
    <row r="34" spans="1:7" ht="21" customHeight="1" x14ac:dyDescent="0.25">
      <c r="A34" s="8" t="s">
        <v>36</v>
      </c>
      <c r="B34" s="15">
        <f t="shared" si="7"/>
        <v>32534.6</v>
      </c>
      <c r="C34" s="16">
        <v>23239</v>
      </c>
      <c r="D34" s="15">
        <v>3631.15</v>
      </c>
      <c r="E34" s="16">
        <f t="shared" si="8"/>
        <v>4510.7453416149065</v>
      </c>
      <c r="F34" s="6">
        <f t="shared" si="5"/>
        <v>-18728.254658385093</v>
      </c>
      <c r="G34" s="7">
        <f t="shared" si="6"/>
        <v>19.410238571431243</v>
      </c>
    </row>
    <row r="35" spans="1:7" ht="21" customHeight="1" x14ac:dyDescent="0.25">
      <c r="A35" s="8" t="s">
        <v>37</v>
      </c>
      <c r="B35" s="15">
        <f t="shared" si="7"/>
        <v>4772.6000000000004</v>
      </c>
      <c r="C35" s="16">
        <v>3409</v>
      </c>
      <c r="D35" s="15">
        <v>2734.56</v>
      </c>
      <c r="E35" s="16">
        <f t="shared" si="8"/>
        <v>3396.9689440993784</v>
      </c>
      <c r="F35" s="6">
        <f t="shared" si="5"/>
        <v>-12.031055900621595</v>
      </c>
      <c r="G35" s="7">
        <f t="shared" si="6"/>
        <v>99.647079615704854</v>
      </c>
    </row>
    <row r="36" spans="1:7" ht="21" customHeight="1" x14ac:dyDescent="0.25">
      <c r="A36" s="17" t="s">
        <v>38</v>
      </c>
      <c r="B36" s="18">
        <f>SUM(B30:B35)</f>
        <v>147761.60000000001</v>
      </c>
      <c r="C36" s="18">
        <f>SUM(C30:C35)</f>
        <v>105544</v>
      </c>
      <c r="D36" s="18">
        <v>969513</v>
      </c>
      <c r="E36" s="18">
        <f>SUM(E30:E35)</f>
        <v>421500.26086956513</v>
      </c>
      <c r="F36" s="18">
        <f>SUM(F30:F35)</f>
        <v>315956.26086956519</v>
      </c>
      <c r="G36" s="19">
        <f>E36/C36*100</f>
        <v>399.35975599708667</v>
      </c>
    </row>
    <row r="37" spans="1:7" x14ac:dyDescent="0.25">
      <c r="A37" s="20"/>
      <c r="B37" s="21"/>
      <c r="C37" s="21"/>
      <c r="D37" s="21"/>
      <c r="E37" s="22"/>
      <c r="F37" s="23"/>
      <c r="G37" s="23"/>
    </row>
    <row r="38" spans="1:7" ht="62.25" customHeight="1" x14ac:dyDescent="0.25">
      <c r="A38" s="85" t="s">
        <v>79</v>
      </c>
      <c r="B38" s="85"/>
      <c r="C38" s="85"/>
      <c r="D38" s="85"/>
      <c r="E38" s="85"/>
      <c r="F38" s="85"/>
      <c r="G38" s="85"/>
    </row>
    <row r="39" spans="1:7" ht="15" x14ac:dyDescent="0.25">
      <c r="A39" s="30"/>
      <c r="B39" s="30"/>
      <c r="C39" s="30"/>
      <c r="D39" s="30"/>
      <c r="E39" s="30"/>
      <c r="F39" s="30"/>
      <c r="G39" s="30"/>
    </row>
  </sheetData>
  <mergeCells count="21">
    <mergeCell ref="B6:C6"/>
    <mergeCell ref="D6:E6"/>
    <mergeCell ref="A20:G20"/>
    <mergeCell ref="A38:G38"/>
    <mergeCell ref="A27:A28"/>
    <mergeCell ref="H20:M20"/>
    <mergeCell ref="B27:C27"/>
    <mergeCell ref="D27:E27"/>
    <mergeCell ref="F27:G28"/>
    <mergeCell ref="B29:C29"/>
    <mergeCell ref="D29:E29"/>
    <mergeCell ref="A25:G25"/>
    <mergeCell ref="A21:G21"/>
    <mergeCell ref="E23:G23"/>
    <mergeCell ref="A24:G24"/>
    <mergeCell ref="A1:G1"/>
    <mergeCell ref="A2:G2"/>
    <mergeCell ref="A4:A5"/>
    <mergeCell ref="B4:C4"/>
    <mergeCell ref="D4:E4"/>
    <mergeCell ref="F4:G5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6" zoomScaleNormal="100" zoomScaleSheetLayoutView="100" workbookViewId="0">
      <selection activeCell="B23" sqref="B23:E37"/>
    </sheetView>
  </sheetViews>
  <sheetFormatPr defaultColWidth="9.109375" defaultRowHeight="13.8" x14ac:dyDescent="0.25"/>
  <cols>
    <col min="1" max="1" width="52.109375" style="1" customWidth="1"/>
    <col min="2" max="2" width="11.5546875" style="1" customWidth="1"/>
    <col min="3" max="3" width="11.109375" style="1" customWidth="1"/>
    <col min="4" max="4" width="10.88671875" style="1" bestFit="1" customWidth="1"/>
    <col min="5" max="5" width="10.5546875" style="1" customWidth="1"/>
    <col min="6" max="16384" width="9.109375" style="1"/>
  </cols>
  <sheetData>
    <row r="1" spans="1:5" x14ac:dyDescent="0.25">
      <c r="A1" s="79" t="s">
        <v>39</v>
      </c>
      <c r="B1" s="79"/>
      <c r="C1" s="79"/>
      <c r="D1" s="79"/>
      <c r="E1" s="79"/>
    </row>
    <row r="2" spans="1:5" x14ac:dyDescent="0.25">
      <c r="B2" s="65"/>
      <c r="C2" s="65"/>
      <c r="D2" s="65"/>
      <c r="E2" s="65"/>
    </row>
    <row r="3" spans="1:5" x14ac:dyDescent="0.25">
      <c r="A3" s="96" t="s">
        <v>20</v>
      </c>
      <c r="B3" s="84" t="s">
        <v>40</v>
      </c>
      <c r="C3" s="76" t="s">
        <v>7</v>
      </c>
      <c r="D3" s="72" t="s">
        <v>8</v>
      </c>
      <c r="E3" s="73"/>
    </row>
    <row r="4" spans="1:5" x14ac:dyDescent="0.25">
      <c r="A4" s="97"/>
      <c r="B4" s="84"/>
      <c r="C4" s="98"/>
      <c r="D4" s="66" t="s">
        <v>9</v>
      </c>
      <c r="E4" s="66" t="s">
        <v>0</v>
      </c>
    </row>
    <row r="5" spans="1:5" x14ac:dyDescent="0.25">
      <c r="A5" s="38" t="s">
        <v>72</v>
      </c>
      <c r="B5" s="25">
        <v>6250</v>
      </c>
      <c r="C5" s="25">
        <v>5732</v>
      </c>
      <c r="D5" s="25">
        <f>C5-B5</f>
        <v>-518</v>
      </c>
      <c r="E5" s="25">
        <f>C5/B5*100</f>
        <v>91.712000000000003</v>
      </c>
    </row>
    <row r="6" spans="1:5" ht="21" customHeight="1" x14ac:dyDescent="0.25">
      <c r="A6" s="8" t="s">
        <v>35</v>
      </c>
      <c r="B6" s="25">
        <f>925380/1.12</f>
        <v>826232.14285714272</v>
      </c>
      <c r="C6" s="25">
        <v>829700</v>
      </c>
      <c r="D6" s="25">
        <f t="shared" ref="D6:D11" si="0">C6-B6</f>
        <v>3467.8571428572759</v>
      </c>
      <c r="E6" s="25">
        <f t="shared" ref="E6:E11" si="1">C6/B6*100</f>
        <v>100.41971946659751</v>
      </c>
    </row>
    <row r="7" spans="1:5" ht="21" customHeight="1" x14ac:dyDescent="0.25">
      <c r="A7" s="24" t="s">
        <v>41</v>
      </c>
      <c r="B7" s="25">
        <f>B6*0.12</f>
        <v>99147.85714285713</v>
      </c>
      <c r="C7" s="25">
        <v>99564</v>
      </c>
      <c r="D7" s="25">
        <f t="shared" si="0"/>
        <v>416.14285714286962</v>
      </c>
      <c r="E7" s="25">
        <f t="shared" si="1"/>
        <v>100.41971946659751</v>
      </c>
    </row>
    <row r="8" spans="1:5" ht="21" customHeight="1" x14ac:dyDescent="0.25">
      <c r="A8" s="24" t="s">
        <v>71</v>
      </c>
      <c r="B8" s="25">
        <v>5909</v>
      </c>
      <c r="C8" s="25">
        <v>5805</v>
      </c>
      <c r="D8" s="25">
        <f t="shared" si="0"/>
        <v>-104</v>
      </c>
      <c r="E8" s="25">
        <f t="shared" si="1"/>
        <v>98.239972922660343</v>
      </c>
    </row>
    <row r="9" spans="1:5" ht="21" customHeight="1" x14ac:dyDescent="0.25">
      <c r="A9" s="24" t="s">
        <v>42</v>
      </c>
      <c r="B9" s="25">
        <v>8517</v>
      </c>
      <c r="C9" s="69">
        <v>9232</v>
      </c>
      <c r="D9" s="25">
        <f t="shared" si="0"/>
        <v>715</v>
      </c>
      <c r="E9" s="25">
        <f t="shared" si="1"/>
        <v>108.39497475636961</v>
      </c>
    </row>
    <row r="10" spans="1:5" ht="21" customHeight="1" x14ac:dyDescent="0.25">
      <c r="A10" s="24" t="s">
        <v>43</v>
      </c>
      <c r="B10" s="25">
        <v>5020</v>
      </c>
      <c r="C10" s="25">
        <v>5002</v>
      </c>
      <c r="D10" s="25">
        <f t="shared" si="0"/>
        <v>-18</v>
      </c>
      <c r="E10" s="25">
        <f t="shared" si="1"/>
        <v>99.641434262948209</v>
      </c>
    </row>
    <row r="11" spans="1:5" ht="21" customHeight="1" x14ac:dyDescent="0.25">
      <c r="A11" s="24" t="s">
        <v>37</v>
      </c>
      <c r="B11" s="25">
        <v>9365</v>
      </c>
      <c r="C11" s="25">
        <v>10650</v>
      </c>
      <c r="D11" s="25">
        <f t="shared" si="0"/>
        <v>1285</v>
      </c>
      <c r="E11" s="25">
        <f t="shared" si="1"/>
        <v>113.72130272290444</v>
      </c>
    </row>
    <row r="12" spans="1:5" ht="21" customHeight="1" x14ac:dyDescent="0.25">
      <c r="A12" s="17" t="s">
        <v>44</v>
      </c>
      <c r="B12" s="26">
        <f t="shared" ref="B12:D12" si="2">SUM(B5:B11)</f>
        <v>960440.99999999988</v>
      </c>
      <c r="C12" s="26">
        <f t="shared" si="2"/>
        <v>965685</v>
      </c>
      <c r="D12" s="26">
        <f t="shared" si="2"/>
        <v>5244.0000000001455</v>
      </c>
      <c r="E12" s="26">
        <f>C12/B12*100</f>
        <v>100.54599918162594</v>
      </c>
    </row>
    <row r="13" spans="1:5" ht="14.25" customHeight="1" x14ac:dyDescent="0.25">
      <c r="B13" s="27"/>
      <c r="C13" s="28"/>
      <c r="D13" s="27"/>
      <c r="E13" s="29"/>
    </row>
    <row r="14" spans="1:5" x14ac:dyDescent="0.25">
      <c r="A14" s="99" t="s">
        <v>73</v>
      </c>
      <c r="B14" s="99"/>
      <c r="C14" s="99"/>
      <c r="D14" s="99"/>
      <c r="E14" s="99"/>
    </row>
    <row r="15" spans="1:5" ht="15" x14ac:dyDescent="0.25">
      <c r="A15" s="30"/>
      <c r="B15" s="30"/>
      <c r="C15" s="30"/>
      <c r="D15" s="30"/>
      <c r="E15" s="30"/>
    </row>
    <row r="16" spans="1:5" ht="15" x14ac:dyDescent="0.25">
      <c r="A16" s="30"/>
      <c r="B16" s="30"/>
      <c r="C16" s="30"/>
      <c r="D16" s="30"/>
      <c r="E16" s="30"/>
    </row>
    <row r="17" spans="1:5" ht="15" x14ac:dyDescent="0.25">
      <c r="A17" s="30"/>
      <c r="B17" s="30"/>
      <c r="C17" s="30"/>
      <c r="D17" s="30"/>
      <c r="E17" s="30"/>
    </row>
    <row r="18" spans="1:5" ht="15" x14ac:dyDescent="0.25">
      <c r="A18" s="30"/>
      <c r="B18" s="30"/>
      <c r="C18" s="30"/>
      <c r="D18" s="30"/>
      <c r="E18" s="30"/>
    </row>
    <row r="19" spans="1:5" x14ac:dyDescent="0.25">
      <c r="A19" s="80" t="s">
        <v>66</v>
      </c>
      <c r="B19" s="80"/>
      <c r="C19" s="80"/>
      <c r="D19" s="80"/>
      <c r="E19" s="80"/>
    </row>
    <row r="21" spans="1:5" ht="18" customHeight="1" x14ac:dyDescent="0.25">
      <c r="A21" s="84" t="s">
        <v>45</v>
      </c>
      <c r="B21" s="84" t="s">
        <v>40</v>
      </c>
      <c r="C21" s="84" t="s">
        <v>7</v>
      </c>
      <c r="D21" s="84" t="s">
        <v>8</v>
      </c>
      <c r="E21" s="84"/>
    </row>
    <row r="22" spans="1:5" x14ac:dyDescent="0.25">
      <c r="A22" s="84"/>
      <c r="B22" s="84"/>
      <c r="C22" s="84"/>
      <c r="D22" s="66" t="s">
        <v>9</v>
      </c>
      <c r="E22" s="66" t="s">
        <v>0</v>
      </c>
    </row>
    <row r="23" spans="1:5" ht="27.75" customHeight="1" x14ac:dyDescent="0.25">
      <c r="A23" s="31" t="s">
        <v>68</v>
      </c>
      <c r="B23" s="41">
        <v>23201090</v>
      </c>
      <c r="C23" s="41">
        <v>59261909</v>
      </c>
      <c r="D23" s="25">
        <f t="shared" ref="D23:D24" si="3">C23-B23</f>
        <v>36060819</v>
      </c>
      <c r="E23" s="25">
        <f>C23/B23*100</f>
        <v>255.42726225362688</v>
      </c>
    </row>
    <row r="24" spans="1:5" ht="27.6" customHeight="1" x14ac:dyDescent="0.25">
      <c r="A24" s="31" t="s">
        <v>67</v>
      </c>
      <c r="B24" s="41">
        <v>24006030</v>
      </c>
      <c r="C24" s="41">
        <v>60667172</v>
      </c>
      <c r="D24" s="25">
        <f t="shared" si="3"/>
        <v>36661142</v>
      </c>
      <c r="E24" s="25">
        <f t="shared" ref="E24" si="4">C24/B24*100</f>
        <v>252.71638834076273</v>
      </c>
    </row>
    <row r="25" spans="1:5" ht="21" customHeight="1" x14ac:dyDescent="0.25">
      <c r="A25" s="31" t="s">
        <v>46</v>
      </c>
      <c r="B25" s="26">
        <f>B23-B24</f>
        <v>-804940</v>
      </c>
      <c r="C25" s="66">
        <f>C23-C24</f>
        <v>-1405263</v>
      </c>
      <c r="D25" s="26">
        <f>C25-B25</f>
        <v>-600323</v>
      </c>
      <c r="E25" s="26">
        <f>C25/B25*100</f>
        <v>174.57984446045668</v>
      </c>
    </row>
    <row r="26" spans="1:5" ht="21" customHeight="1" x14ac:dyDescent="0.25">
      <c r="A26" s="31" t="s">
        <v>47</v>
      </c>
      <c r="B26" s="26">
        <v>1240322</v>
      </c>
      <c r="C26" s="66">
        <v>3054446</v>
      </c>
      <c r="D26" s="26">
        <f t="shared" ref="D26:D36" si="5">C26-B26</f>
        <v>1814124</v>
      </c>
      <c r="E26" s="26">
        <f t="shared" ref="E26:E35" si="6">C26/B26*100</f>
        <v>246.26234155324181</v>
      </c>
    </row>
    <row r="27" spans="1:5" ht="14.25" customHeight="1" x14ac:dyDescent="0.25">
      <c r="A27" s="31" t="s">
        <v>60</v>
      </c>
      <c r="B27" s="25"/>
      <c r="C27" s="41"/>
      <c r="D27" s="25"/>
      <c r="E27" s="25"/>
    </row>
    <row r="28" spans="1:5" ht="21" customHeight="1" x14ac:dyDescent="0.25">
      <c r="A28" s="31" t="s">
        <v>48</v>
      </c>
      <c r="B28" s="25">
        <v>61135</v>
      </c>
      <c r="C28" s="41">
        <v>68444</v>
      </c>
      <c r="D28" s="25">
        <f t="shared" si="5"/>
        <v>7309</v>
      </c>
      <c r="E28" s="25">
        <f t="shared" si="6"/>
        <v>111.95550830130041</v>
      </c>
    </row>
    <row r="29" spans="1:5" ht="21" customHeight="1" x14ac:dyDescent="0.25">
      <c r="A29" s="31" t="s">
        <v>49</v>
      </c>
      <c r="B29" s="25">
        <v>1060441</v>
      </c>
      <c r="C29" s="41">
        <v>965684</v>
      </c>
      <c r="D29" s="25">
        <f t="shared" si="5"/>
        <v>-94757</v>
      </c>
      <c r="E29" s="25">
        <f t="shared" si="6"/>
        <v>91.064377933331514</v>
      </c>
    </row>
    <row r="30" spans="1:5" ht="21" customHeight="1" x14ac:dyDescent="0.25">
      <c r="A30" s="31" t="s">
        <v>50</v>
      </c>
      <c r="B30" s="25">
        <v>617846</v>
      </c>
      <c r="C30" s="41">
        <v>2020318</v>
      </c>
      <c r="D30" s="25">
        <f t="shared" si="5"/>
        <v>1402472</v>
      </c>
      <c r="E30" s="25">
        <f t="shared" si="6"/>
        <v>326.99378162195757</v>
      </c>
    </row>
    <row r="31" spans="1:5" ht="21" customHeight="1" x14ac:dyDescent="0.25">
      <c r="A31" s="31" t="s">
        <v>61</v>
      </c>
      <c r="B31" s="25">
        <v>0</v>
      </c>
      <c r="C31" s="41">
        <v>294527</v>
      </c>
      <c r="D31" s="25">
        <f t="shared" si="5"/>
        <v>294527</v>
      </c>
      <c r="E31" s="25">
        <v>0</v>
      </c>
    </row>
    <row r="32" spans="1:5" ht="21" customHeight="1" x14ac:dyDescent="0.25">
      <c r="A32" s="31" t="s">
        <v>51</v>
      </c>
      <c r="B32" s="26">
        <f>B23-B24-B26+B31</f>
        <v>-2045262</v>
      </c>
      <c r="C32" s="26">
        <f>C23-C24-C26+C31</f>
        <v>-4165182</v>
      </c>
      <c r="D32" s="26">
        <f>C32-B32</f>
        <v>-2119920</v>
      </c>
      <c r="E32" s="26">
        <f t="shared" si="6"/>
        <v>203.65029028065842</v>
      </c>
    </row>
    <row r="33" spans="1:5" ht="21" customHeight="1" x14ac:dyDescent="0.25">
      <c r="A33" s="31" t="s">
        <v>52</v>
      </c>
      <c r="B33" s="25">
        <v>1070</v>
      </c>
      <c r="C33" s="41">
        <v>0</v>
      </c>
      <c r="D33" s="25">
        <f t="shared" si="5"/>
        <v>-1070</v>
      </c>
      <c r="E33" s="25">
        <v>100</v>
      </c>
    </row>
    <row r="34" spans="1:5" ht="21" customHeight="1" x14ac:dyDescent="0.25">
      <c r="A34" s="31" t="s">
        <v>53</v>
      </c>
      <c r="B34" s="25">
        <v>16585</v>
      </c>
      <c r="C34" s="41">
        <v>391134</v>
      </c>
      <c r="D34" s="25">
        <f t="shared" si="5"/>
        <v>374549</v>
      </c>
      <c r="E34" s="25">
        <f t="shared" si="6"/>
        <v>2358.3599638227311</v>
      </c>
    </row>
    <row r="35" spans="1:5" s="33" customFormat="1" ht="21" customHeight="1" x14ac:dyDescent="0.25">
      <c r="A35" s="32" t="s">
        <v>54</v>
      </c>
      <c r="B35" s="70">
        <f>B32+B33-B34</f>
        <v>-2060777</v>
      </c>
      <c r="C35" s="66">
        <f>C32+C33-C34</f>
        <v>-4556316</v>
      </c>
      <c r="D35" s="26">
        <f t="shared" si="5"/>
        <v>-2495539</v>
      </c>
      <c r="E35" s="26">
        <f t="shared" si="6"/>
        <v>221.09699399789497</v>
      </c>
    </row>
    <row r="36" spans="1:5" ht="21" customHeight="1" x14ac:dyDescent="0.25">
      <c r="A36" s="31" t="s">
        <v>55</v>
      </c>
      <c r="B36" s="41">
        <v>0</v>
      </c>
      <c r="C36" s="41">
        <v>0</v>
      </c>
      <c r="D36" s="25">
        <f t="shared" si="5"/>
        <v>0</v>
      </c>
      <c r="E36" s="25">
        <v>0</v>
      </c>
    </row>
    <row r="37" spans="1:5" s="33" customFormat="1" ht="21" customHeight="1" x14ac:dyDescent="0.25">
      <c r="A37" s="32" t="s">
        <v>56</v>
      </c>
      <c r="B37" s="66">
        <f>B35</f>
        <v>-2060777</v>
      </c>
      <c r="C37" s="66">
        <f>C35</f>
        <v>-4556316</v>
      </c>
      <c r="D37" s="26">
        <f t="shared" ref="D37" si="7">C37-B37</f>
        <v>-2495539</v>
      </c>
      <c r="E37" s="26">
        <f t="shared" ref="E37" si="8">C37/B37*100</f>
        <v>221.09699399789497</v>
      </c>
    </row>
    <row r="38" spans="1:5" x14ac:dyDescent="0.25">
      <c r="A38" s="34"/>
      <c r="B38" s="35"/>
      <c r="C38" s="35"/>
      <c r="D38" s="35"/>
      <c r="E38" s="36"/>
    </row>
    <row r="39" spans="1:5" ht="45.75" customHeight="1" x14ac:dyDescent="0.25">
      <c r="A39" s="100" t="s">
        <v>74</v>
      </c>
      <c r="B39" s="100"/>
      <c r="C39" s="100"/>
      <c r="D39" s="100"/>
      <c r="E39" s="100"/>
    </row>
    <row r="41" spans="1:5" ht="15.6" x14ac:dyDescent="0.3">
      <c r="A41" s="37" t="s">
        <v>57</v>
      </c>
      <c r="B41" s="37"/>
      <c r="C41" s="74" t="s">
        <v>64</v>
      </c>
      <c r="D41" s="74"/>
      <c r="E41" s="74"/>
    </row>
  </sheetData>
  <mergeCells count="13">
    <mergeCell ref="A14:E14"/>
    <mergeCell ref="C41:E41"/>
    <mergeCell ref="A19:E19"/>
    <mergeCell ref="A21:A22"/>
    <mergeCell ref="B21:B22"/>
    <mergeCell ref="C21:C22"/>
    <mergeCell ref="D21:E21"/>
    <mergeCell ref="A39:E39"/>
    <mergeCell ref="A1:E1"/>
    <mergeCell ref="A3:A4"/>
    <mergeCell ref="B3:B4"/>
    <mergeCell ref="C3:C4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2024-05-06T09:15:56Z</cp:lastPrinted>
  <dcterms:created xsi:type="dcterms:W3CDTF">2020-06-03T08:46:25Z</dcterms:created>
  <dcterms:modified xsi:type="dcterms:W3CDTF">2024-06-03T03:54:44Z</dcterms:modified>
</cp:coreProperties>
</file>