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11475" windowHeight="7485"/>
  </bookViews>
  <sheets>
    <sheet name="Лист1" sheetId="1" r:id="rId1"/>
    <sheet name="Лист2" sheetId="2" r:id="rId2"/>
    <sheet name="Лист3" sheetId="3" r:id="rId3"/>
  </sheets>
  <definedNames>
    <definedName name="_xlnm.Print_Area" localSheetId="0">Лист1!$A$1:$F$30</definedName>
    <definedName name="_xlnm.Print_Area" localSheetId="1">Лист2!$A$1:$G$38</definedName>
    <definedName name="_xlnm.Print_Area" localSheetId="2">Лист3!$A$1:$E$37</definedName>
  </definedNames>
  <calcPr calcId="125725"/>
</workbook>
</file>

<file path=xl/calcChain.xml><?xml version="1.0" encoding="utf-8"?>
<calcChain xmlns="http://schemas.openxmlformats.org/spreadsheetml/2006/main">
  <c r="B33" i="3"/>
  <c r="E33" s="1"/>
  <c r="D32"/>
  <c r="E31"/>
  <c r="D31"/>
  <c r="D30"/>
  <c r="C30"/>
  <c r="E30" s="1"/>
  <c r="E29"/>
  <c r="D29"/>
  <c r="D28"/>
  <c r="E27"/>
  <c r="D27"/>
  <c r="E26"/>
  <c r="D26"/>
  <c r="E25"/>
  <c r="D25"/>
  <c r="E24"/>
  <c r="D24"/>
  <c r="E23"/>
  <c r="D23"/>
  <c r="E21"/>
  <c r="D21"/>
  <c r="E20"/>
  <c r="D20"/>
  <c r="E36" i="2"/>
  <c r="E35"/>
  <c r="E34"/>
  <c r="E33"/>
  <c r="E32"/>
  <c r="E31"/>
  <c r="F31" s="1"/>
  <c r="E30"/>
  <c r="E29"/>
  <c r="G36"/>
  <c r="G35"/>
  <c r="F35"/>
  <c r="G34"/>
  <c r="F34"/>
  <c r="G33"/>
  <c r="F33"/>
  <c r="G32"/>
  <c r="F32"/>
  <c r="G30"/>
  <c r="F30"/>
  <c r="G29"/>
  <c r="F29"/>
  <c r="D36"/>
  <c r="B36"/>
  <c r="B35"/>
  <c r="B34"/>
  <c r="B33"/>
  <c r="B32"/>
  <c r="B31"/>
  <c r="B30"/>
  <c r="B29"/>
  <c r="C36"/>
  <c r="F7"/>
  <c r="G7"/>
  <c r="F8"/>
  <c r="G8"/>
  <c r="F9"/>
  <c r="G9"/>
  <c r="F10"/>
  <c r="G10"/>
  <c r="F11"/>
  <c r="G11"/>
  <c r="F12"/>
  <c r="G12"/>
  <c r="F13"/>
  <c r="G13"/>
  <c r="F14"/>
  <c r="G14"/>
  <c r="F15"/>
  <c r="G15"/>
  <c r="F16"/>
  <c r="G16"/>
  <c r="F17"/>
  <c r="G17"/>
  <c r="D17"/>
  <c r="E16"/>
  <c r="E15"/>
  <c r="E14"/>
  <c r="E13"/>
  <c r="E12"/>
  <c r="E11"/>
  <c r="E10"/>
  <c r="E9"/>
  <c r="D9"/>
  <c r="E8"/>
  <c r="D8"/>
  <c r="E7"/>
  <c r="E17" s="1"/>
  <c r="C17"/>
  <c r="B16"/>
  <c r="B15"/>
  <c r="B14"/>
  <c r="B13"/>
  <c r="B12"/>
  <c r="B11"/>
  <c r="B10"/>
  <c r="B9"/>
  <c r="B8"/>
  <c r="B7"/>
  <c r="B17" s="1"/>
  <c r="C24" i="1"/>
  <c r="F24" s="1"/>
  <c r="C22"/>
  <c r="E22" s="1"/>
  <c r="C11"/>
  <c r="E11" s="1"/>
  <c r="C10"/>
  <c r="F10" s="1"/>
  <c r="C9"/>
  <c r="E9" s="1"/>
  <c r="F8"/>
  <c r="E8"/>
  <c r="D33" i="3" l="1"/>
  <c r="G31" i="2"/>
  <c r="F36"/>
  <c r="F9" i="1"/>
  <c r="E10"/>
  <c r="E24"/>
  <c r="F22"/>
  <c r="F11"/>
</calcChain>
</file>

<file path=xl/sharedStrings.xml><?xml version="1.0" encoding="utf-8"?>
<sst xmlns="http://schemas.openxmlformats.org/spreadsheetml/2006/main" count="119" uniqueCount="78">
  <si>
    <t>%</t>
  </si>
  <si>
    <t>тонн</t>
  </si>
  <si>
    <t>1. Ишлаб чикариш курсаткичларини бажарилиши</t>
  </si>
  <si>
    <t>1.1 Тегирмон буйича</t>
  </si>
  <si>
    <t>Масулот номи</t>
  </si>
  <si>
    <t>Улчов бирлиги</t>
  </si>
  <si>
    <t>Режа</t>
  </si>
  <si>
    <t>Амалда</t>
  </si>
  <si>
    <t>Фарки</t>
  </si>
  <si>
    <t>(+   -)</t>
  </si>
  <si>
    <t>Донни  кайта ишлаш</t>
  </si>
  <si>
    <t>Жами ишлаб чикарилган махсулот</t>
  </si>
  <si>
    <t>Бугдой кепаги</t>
  </si>
  <si>
    <t>Жорий нархларда махсулот ишлаб чикариш</t>
  </si>
  <si>
    <t>минг сумда</t>
  </si>
  <si>
    <t>1.2 Омухта ем цехи буйича</t>
  </si>
  <si>
    <t>Омухта-ем аралашмаси ишлаб чикариш хажми</t>
  </si>
  <si>
    <t>Жорий нархларда товарлар ишлаб чикариш</t>
  </si>
  <si>
    <t>2. Хисоб китобларни бажариш</t>
  </si>
  <si>
    <t>2.1 Ун ишлаб чикариш</t>
  </si>
  <si>
    <t>Харажатлар номи</t>
  </si>
  <si>
    <t>Бизнес – режа буйича</t>
  </si>
  <si>
    <t>Хакикатда</t>
  </si>
  <si>
    <t>Жами                                (минг сумда)</t>
  </si>
  <si>
    <t xml:space="preserve"> 1 тн учун (сум)</t>
  </si>
  <si>
    <t>Ташки ташкилотлар фаолияти ва хизматлари</t>
  </si>
  <si>
    <t>Ёкилги</t>
  </si>
  <si>
    <t xml:space="preserve">Электро энергия </t>
  </si>
  <si>
    <t>Сув</t>
  </si>
  <si>
    <t>Ягона ижтимоий тулови</t>
  </si>
  <si>
    <t>Асосий воситаларнинг амортизацияси</t>
  </si>
  <si>
    <t>Жами ишлаб чикариш киймати</t>
  </si>
  <si>
    <t>2. 2 Омухта ем ишлаб чикариш</t>
  </si>
  <si>
    <t>Ишлаб чикариш харажатларини тахлил килиш</t>
  </si>
  <si>
    <t>Материаллар</t>
  </si>
  <si>
    <t>Электроэнергия</t>
  </si>
  <si>
    <t>Амортизация</t>
  </si>
  <si>
    <t>Мехнатга хак тулаш</t>
  </si>
  <si>
    <t>Умумий ишлаб чикариш харажатлари</t>
  </si>
  <si>
    <t>Бошка харажатлар</t>
  </si>
  <si>
    <t>Жами ишлаб чикариш харажатлари</t>
  </si>
  <si>
    <t xml:space="preserve">  2.3  Маъмурий бошкарув ходимларига кетган харажатлар.</t>
  </si>
  <si>
    <t>Бизнес – режа</t>
  </si>
  <si>
    <t>Ягона ижтимоий тулов</t>
  </si>
  <si>
    <t>Енгил автомобиллар харажатлари</t>
  </si>
  <si>
    <t>Уяли алока хизматлари</t>
  </si>
  <si>
    <t>Жами</t>
  </si>
  <si>
    <t>3.Фойда олиш режасини амалга ошириш</t>
  </si>
  <si>
    <t xml:space="preserve">Харажатлар номи </t>
  </si>
  <si>
    <t>Махсулотларни сотишнинг ялпи фойдаси</t>
  </si>
  <si>
    <t>Давр харажатлари, жами</t>
  </si>
  <si>
    <t>Сотиш харажатлари</t>
  </si>
  <si>
    <t>Маъмурий харажатлар</t>
  </si>
  <si>
    <t>Бошка операцион харажатлар</t>
  </si>
  <si>
    <t>Асосий фаолиятнинг фойдаси</t>
  </si>
  <si>
    <t xml:space="preserve">Молиявий фаолиятнинг  даромадлари </t>
  </si>
  <si>
    <t>Молиявий фаолият буйича харажатлар</t>
  </si>
  <si>
    <t>Фойда солигини тулагунга кадар фойда</t>
  </si>
  <si>
    <t>Фойда солиги</t>
  </si>
  <si>
    <t>Бошка соликлар ва йигимлар</t>
  </si>
  <si>
    <t>Соф фойда</t>
  </si>
  <si>
    <t>Калькуляция килинадиган махсулотлар хажми</t>
  </si>
  <si>
    <t xml:space="preserve">Материаллар </t>
  </si>
  <si>
    <t>Кадоклаш харажатлари</t>
  </si>
  <si>
    <t>шу жумладан</t>
  </si>
  <si>
    <t>Асосий фойданинг бошка даромадлари</t>
  </si>
  <si>
    <t>Транспорт харажатлар</t>
  </si>
  <si>
    <t xml:space="preserve">Хом-ашё ва материаллар </t>
  </si>
  <si>
    <t>( +   -)</t>
  </si>
  <si>
    <t>А.А.Эшмаматов</t>
  </si>
  <si>
    <t>«G'alla-Alteg»  АЖда 2021 йил  якуни буйича «Бизнес – режа » тахлили</t>
  </si>
  <si>
    <t xml:space="preserve">      Амалда ишлаб чикариш хажми "Бизнес - режа" буйича белгиланган топширикга нисбатан   109,1%  бажарилди.</t>
  </si>
  <si>
    <t xml:space="preserve">      Амалда ишлаб чикариш хажми "Бизнес - режа" буйича белгиланган топширикга нисбатан   105,5%  бажарилди.</t>
  </si>
  <si>
    <t>Харажатлар сметаси режага нисбатан  4,5 % ошиқча бажарилди.Бунинг асосий сабаби "Хом-ашё, иш хаққи ва ёқилғи харажатлари" ошиши билан боғлиқ.</t>
  </si>
  <si>
    <t xml:space="preserve">          Харажатлар сметаси режага нисбатан  37,2%га ортиги билан бажарилган бунинг асосий сабаби "Иш хаққининг ошиши, маъмурият биносининг комплекс таъмирланиши ва интернет уяли алоқа хизматларига талабнинг" ортиши билан боғлиқ.   </t>
  </si>
  <si>
    <r>
      <t xml:space="preserve"> Соф фойда  </t>
    </r>
    <r>
      <rPr>
        <b/>
        <sz val="14"/>
        <color theme="1"/>
        <rFont val="Times New Roman"/>
        <family val="1"/>
        <charset val="204"/>
      </rPr>
      <t xml:space="preserve"> 24253620</t>
    </r>
    <r>
      <rPr>
        <sz val="14"/>
        <color theme="1"/>
        <rFont val="Times New Roman"/>
        <family val="1"/>
        <charset val="204"/>
      </rPr>
      <t xml:space="preserve"> минг сумни ташкил килди.</t>
    </r>
  </si>
  <si>
    <t xml:space="preserve">                  Харажатлар сметаси режага нисбатан  6,8 % ошиқча бажарилди. Асосий ошиқча харажатлар Иш хақи умумий ишлаб чиқариш харажатлари хамда бошқа харажатлар хисобига. Бунинг  сабаби "ходимларга хисоблаган иш хаққи ошиши ва дон қабул қилиш мавсумида қилинган транспорт харажатлари  ошиши хисобига.  </t>
  </si>
  <si>
    <t>в.б. Иктисод булими бошлиги</t>
  </si>
</sst>
</file>

<file path=xl/styles.xml><?xml version="1.0" encoding="utf-8"?>
<styleSheet xmlns="http://schemas.openxmlformats.org/spreadsheetml/2006/main">
  <numFmts count="2">
    <numFmt numFmtId="164" formatCode="0.0"/>
    <numFmt numFmtId="165" formatCode="#,##0.0"/>
  </numFmts>
  <fonts count="12">
    <font>
      <sz val="11"/>
      <color theme="1"/>
      <name val="Calibri"/>
      <family val="2"/>
      <charset val="204"/>
      <scheme val="minor"/>
    </font>
    <font>
      <sz val="11"/>
      <color theme="1"/>
      <name val="Calibri"/>
      <family val="2"/>
      <charset val="204"/>
      <scheme val="minor"/>
    </font>
    <font>
      <sz val="10"/>
      <name val="Arial"/>
      <family val="2"/>
      <charset val="204"/>
    </font>
    <font>
      <sz val="10"/>
      <name val="Arial"/>
      <family val="2"/>
      <charset val="204"/>
    </font>
    <font>
      <b/>
      <sz val="12"/>
      <name val="Times New Roman"/>
      <family val="1"/>
      <charset val="204"/>
    </font>
    <font>
      <sz val="12"/>
      <name val="Times New Roman"/>
      <family val="1"/>
      <charset val="204"/>
    </font>
    <font>
      <sz val="14"/>
      <name val="Times New Roman"/>
      <family val="1"/>
      <charset val="204"/>
    </font>
    <font>
      <sz val="12"/>
      <color theme="1"/>
      <name val="Times New Roman"/>
      <family val="1"/>
      <charset val="204"/>
    </font>
    <font>
      <sz val="12"/>
      <color rgb="FF202124"/>
      <name val="Inherit"/>
      <charset val="204"/>
    </font>
    <font>
      <i/>
      <sz val="12"/>
      <color theme="1"/>
      <name val="Times New Roman"/>
      <family val="1"/>
      <charset val="204"/>
    </font>
    <font>
      <sz val="14"/>
      <color theme="1"/>
      <name val="Times New Roman"/>
      <family val="1"/>
      <charset val="204"/>
    </font>
    <font>
      <b/>
      <sz val="14"/>
      <color theme="1"/>
      <name val="Times New Roman"/>
      <family val="1"/>
      <charset val="204"/>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2" fillId="0" borderId="0"/>
    <xf numFmtId="0" fontId="1" fillId="0" borderId="0"/>
    <xf numFmtId="0" fontId="3" fillId="0" borderId="0"/>
  </cellStyleXfs>
  <cellXfs count="89">
    <xf numFmtId="0" fontId="0" fillId="0" borderId="0" xfId="0"/>
    <xf numFmtId="0" fontId="5" fillId="2" borderId="1" xfId="0" applyFont="1" applyFill="1" applyBorder="1" applyAlignment="1">
      <alignment horizontal="center" vertical="center"/>
    </xf>
    <xf numFmtId="0" fontId="4" fillId="2" borderId="1" xfId="0" applyFont="1" applyFill="1" applyBorder="1" applyAlignment="1">
      <alignment horizontal="center" vertical="center"/>
    </xf>
    <xf numFmtId="3" fontId="4" fillId="2" borderId="0" xfId="0" applyNumberFormat="1" applyFont="1" applyFill="1" applyBorder="1" applyAlignment="1">
      <alignment horizontal="left" vertical="top" wrapText="1"/>
    </xf>
    <xf numFmtId="3" fontId="5" fillId="2" borderId="0" xfId="0" applyNumberFormat="1" applyFont="1" applyFill="1" applyBorder="1" applyAlignment="1">
      <alignment horizontal="left" vertical="top" wrapText="1"/>
    </xf>
    <xf numFmtId="0" fontId="5" fillId="2" borderId="0" xfId="0" applyFont="1" applyFill="1"/>
    <xf numFmtId="3" fontId="5" fillId="2" borderId="1" xfId="1" applyNumberFormat="1" applyFont="1" applyFill="1" applyBorder="1" applyAlignment="1">
      <alignment horizontal="center" vertical="center" wrapText="1"/>
    </xf>
    <xf numFmtId="0" fontId="7" fillId="2" borderId="0" xfId="0" applyFont="1" applyFill="1"/>
    <xf numFmtId="0" fontId="4" fillId="2" borderId="1" xfId="0" applyFont="1" applyFill="1" applyBorder="1" applyAlignment="1">
      <alignment horizontal="center" vertical="center" wrapText="1"/>
    </xf>
    <xf numFmtId="0" fontId="5" fillId="2" borderId="1" xfId="0" applyFont="1" applyFill="1" applyBorder="1" applyAlignment="1">
      <alignment vertical="center"/>
    </xf>
    <xf numFmtId="3"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3" fontId="4" fillId="2" borderId="1" xfId="0" applyNumberFormat="1"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0" fontId="5" fillId="2" borderId="1" xfId="0" applyFont="1" applyFill="1" applyBorder="1" applyAlignment="1">
      <alignment horizontal="left" vertical="center" wrapText="1"/>
    </xf>
    <xf numFmtId="3" fontId="5" fillId="2" borderId="0" xfId="0" applyNumberFormat="1" applyFont="1" applyFill="1" applyBorder="1"/>
    <xf numFmtId="0" fontId="5" fillId="2" borderId="0" xfId="0" applyFont="1" applyFill="1" applyBorder="1"/>
    <xf numFmtId="0" fontId="5" fillId="2" borderId="4" xfId="0" applyFont="1" applyFill="1" applyBorder="1" applyAlignment="1">
      <alignment horizontal="center" vertical="center" wrapText="1"/>
    </xf>
    <xf numFmtId="0" fontId="5" fillId="0" borderId="0" xfId="0" applyFont="1" applyFill="1" applyAlignment="1">
      <alignment vertical="center" wrapText="1"/>
    </xf>
    <xf numFmtId="0" fontId="7" fillId="0" borderId="0" xfId="0" applyFont="1" applyFill="1"/>
    <xf numFmtId="0" fontId="7"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left" vertical="center"/>
    </xf>
    <xf numFmtId="3" fontId="7" fillId="2" borderId="0" xfId="0" applyNumberFormat="1" applyFont="1" applyFill="1" applyBorder="1"/>
    <xf numFmtId="0" fontId="7" fillId="2" borderId="0" xfId="0" applyFont="1" applyFill="1" applyBorder="1"/>
    <xf numFmtId="0" fontId="7" fillId="0" borderId="0" xfId="0" applyFont="1" applyFill="1" applyBorder="1"/>
    <xf numFmtId="0" fontId="5" fillId="0" borderId="1" xfId="0" applyFont="1" applyFill="1" applyBorder="1" applyAlignment="1">
      <alignment vertical="center"/>
    </xf>
    <xf numFmtId="3" fontId="5" fillId="0" borderId="1" xfId="0" applyNumberFormat="1"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0" fontId="4" fillId="0" borderId="1" xfId="0" applyFont="1" applyFill="1" applyBorder="1" applyAlignment="1">
      <alignment vertical="center"/>
    </xf>
    <xf numFmtId="3" fontId="4" fillId="0" borderId="1" xfId="0" applyNumberFormat="1" applyFont="1" applyFill="1" applyBorder="1" applyAlignment="1">
      <alignment horizontal="center" vertical="center" wrapText="1"/>
    </xf>
    <xf numFmtId="0" fontId="4" fillId="0" borderId="0" xfId="0" applyFont="1" applyFill="1" applyBorder="1"/>
    <xf numFmtId="3" fontId="4" fillId="0" borderId="0" xfId="1" applyNumberFormat="1" applyFont="1" applyFill="1" applyBorder="1" applyAlignment="1">
      <alignment horizontal="center" vertical="center" wrapText="1"/>
    </xf>
    <xf numFmtId="165" fontId="4" fillId="0" borderId="0" xfId="1" applyNumberFormat="1" applyFont="1" applyFill="1" applyBorder="1" applyAlignment="1">
      <alignment horizontal="center" vertical="center" wrapText="1"/>
    </xf>
    <xf numFmtId="1" fontId="4" fillId="0" borderId="0" xfId="0" applyNumberFormat="1" applyFont="1" applyFill="1" applyBorder="1" applyAlignment="1">
      <alignment horizontal="center" vertical="center" wrapText="1"/>
    </xf>
    <xf numFmtId="0" fontId="7" fillId="0" borderId="0" xfId="0" applyFont="1"/>
    <xf numFmtId="0" fontId="4" fillId="2" borderId="0" xfId="0" applyFont="1" applyFill="1" applyAlignment="1">
      <alignment horizontal="center"/>
    </xf>
    <xf numFmtId="0" fontId="4" fillId="0" borderId="0" xfId="0" applyFont="1" applyFill="1" applyAlignment="1">
      <alignment horizontal="center"/>
    </xf>
    <xf numFmtId="0" fontId="7" fillId="2" borderId="1" xfId="0" applyFont="1" applyFill="1" applyBorder="1" applyAlignment="1">
      <alignment vertical="center"/>
    </xf>
    <xf numFmtId="1" fontId="7" fillId="2" borderId="0" xfId="0" applyNumberFormat="1" applyFont="1" applyFill="1"/>
    <xf numFmtId="0" fontId="4" fillId="2" borderId="1" xfId="0" applyFont="1" applyFill="1" applyBorder="1" applyAlignment="1">
      <alignment vertical="center"/>
    </xf>
    <xf numFmtId="3" fontId="4" fillId="2" borderId="0" xfId="0" applyNumberFormat="1" applyFont="1" applyFill="1" applyBorder="1"/>
    <xf numFmtId="164" fontId="4" fillId="2" borderId="0" xfId="0" applyNumberFormat="1" applyFont="1" applyFill="1" applyBorder="1"/>
    <xf numFmtId="0" fontId="7" fillId="0" borderId="1" xfId="0" applyFont="1" applyFill="1" applyBorder="1" applyAlignment="1">
      <alignment vertical="center"/>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3" fontId="4" fillId="0" borderId="0" xfId="0" applyNumberFormat="1" applyFont="1" applyFill="1" applyBorder="1" applyAlignment="1">
      <alignment horizontal="center" vertical="center" wrapText="1"/>
    </xf>
    <xf numFmtId="164" fontId="4" fillId="0" borderId="0" xfId="0" applyNumberFormat="1" applyFont="1" applyFill="1" applyBorder="1" applyAlignment="1">
      <alignment horizontal="center" vertical="center" wrapText="1"/>
    </xf>
    <xf numFmtId="0" fontId="4" fillId="0" borderId="0" xfId="0" applyFont="1" applyFill="1" applyAlignment="1"/>
    <xf numFmtId="0" fontId="8" fillId="0" borderId="0" xfId="0" applyFont="1" applyAlignment="1"/>
    <xf numFmtId="3" fontId="5" fillId="0" borderId="3" xfId="1"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3" fontId="5" fillId="0" borderId="3" xfId="0" applyNumberFormat="1" applyFont="1" applyFill="1" applyBorder="1" applyAlignment="1">
      <alignment horizontal="center" vertical="center" wrapText="1"/>
    </xf>
    <xf numFmtId="165" fontId="5" fillId="0" borderId="1"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9" fillId="0" borderId="1" xfId="0" applyFont="1" applyFill="1" applyBorder="1" applyAlignment="1">
      <alignment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0" xfId="0" applyFont="1" applyFill="1" applyAlignment="1">
      <alignment horizontal="center"/>
    </xf>
    <xf numFmtId="0" fontId="5" fillId="2" borderId="5" xfId="0" applyFont="1" applyFill="1" applyBorder="1" applyAlignment="1">
      <alignment horizontal="center"/>
    </xf>
    <xf numFmtId="0" fontId="4" fillId="2" borderId="6" xfId="0" applyFont="1" applyFill="1" applyBorder="1" applyAlignment="1">
      <alignment horizontal="center" vertical="center" wrapText="1"/>
    </xf>
    <xf numFmtId="0" fontId="4" fillId="2" borderId="4" xfId="0" applyFont="1" applyFill="1" applyBorder="1" applyAlignment="1">
      <alignment horizontal="center" vertical="center" wrapText="1"/>
    </xf>
    <xf numFmtId="3" fontId="4" fillId="2" borderId="0" xfId="0" applyNumberFormat="1" applyFont="1" applyFill="1" applyBorder="1" applyAlignment="1">
      <alignment horizontal="left" vertical="top" wrapText="1"/>
    </xf>
    <xf numFmtId="0" fontId="4" fillId="2" borderId="0" xfId="0" applyFont="1" applyFill="1" applyAlignment="1">
      <alignment horizontal="center" vertical="center"/>
    </xf>
    <xf numFmtId="0" fontId="4" fillId="0" borderId="0" xfId="0" applyFont="1" applyFill="1" applyAlignment="1">
      <alignment horizont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5" fillId="2" borderId="0" xfId="0" applyFont="1" applyFill="1" applyAlignment="1">
      <alignment horizontal="left" vertical="center" wrapText="1"/>
    </xf>
    <xf numFmtId="0" fontId="7" fillId="2" borderId="0" xfId="0" applyFont="1" applyFill="1" applyAlignment="1">
      <alignment horizontal="center"/>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3" fontId="4" fillId="0" borderId="2" xfId="0" applyNumberFormat="1" applyFont="1" applyFill="1" applyBorder="1" applyAlignment="1">
      <alignment horizontal="center" vertical="center" wrapText="1"/>
    </xf>
    <xf numFmtId="3" fontId="4" fillId="0" borderId="3" xfId="0" applyNumberFormat="1" applyFont="1" applyFill="1" applyBorder="1" applyAlignment="1">
      <alignment horizontal="center" vertical="center" wrapText="1"/>
    </xf>
    <xf numFmtId="0" fontId="6" fillId="2" borderId="0" xfId="0" applyFont="1" applyFill="1" applyAlignment="1">
      <alignment horizontal="left" vertical="center" wrapText="1"/>
    </xf>
    <xf numFmtId="0" fontId="6"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4" fillId="0" borderId="0" xfId="0" applyFont="1" applyFill="1" applyAlignment="1">
      <alignment horizontal="center" vertical="center"/>
    </xf>
    <xf numFmtId="0" fontId="4" fillId="2" borderId="1"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0" fillId="0" borderId="0" xfId="0" applyFont="1" applyFill="1" applyBorder="1" applyAlignment="1">
      <alignment horizontal="left"/>
    </xf>
  </cellXfs>
  <cellStyles count="4">
    <cellStyle name="Обычный" xfId="0" builtinId="0"/>
    <cellStyle name="Обычный 2" xfId="2"/>
    <cellStyle name="Обычный 3" xfId="1"/>
    <cellStyle name="Обычный 47 2" xf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F29"/>
  <sheetViews>
    <sheetView tabSelected="1" zoomScaleNormal="100" workbookViewId="0">
      <selection activeCell="D8" sqref="D8"/>
    </sheetView>
  </sheetViews>
  <sheetFormatPr defaultRowHeight="15.75"/>
  <cols>
    <col min="1" max="1" width="21.7109375" style="7" customWidth="1"/>
    <col min="2" max="2" width="14" style="7" customWidth="1"/>
    <col min="3" max="3" width="16.7109375" style="7" customWidth="1"/>
    <col min="4" max="4" width="16" style="7" customWidth="1"/>
    <col min="5" max="5" width="13.85546875" style="7" customWidth="1"/>
    <col min="6" max="6" width="9.140625" style="7"/>
    <col min="7" max="7" width="9.140625" style="7" customWidth="1"/>
    <col min="8" max="16384" width="9.140625" style="7"/>
  </cols>
  <sheetData>
    <row r="1" spans="1:6">
      <c r="A1" s="62" t="s">
        <v>70</v>
      </c>
      <c r="B1" s="62"/>
      <c r="C1" s="62"/>
      <c r="D1" s="62"/>
      <c r="E1" s="62"/>
      <c r="F1" s="62"/>
    </row>
    <row r="2" spans="1:6">
      <c r="A2" s="62" t="s">
        <v>2</v>
      </c>
      <c r="B2" s="62"/>
      <c r="C2" s="62"/>
      <c r="D2" s="62"/>
      <c r="E2" s="62"/>
      <c r="F2" s="62"/>
    </row>
    <row r="3" spans="1:6">
      <c r="A3" s="62" t="s">
        <v>3</v>
      </c>
      <c r="B3" s="62"/>
      <c r="C3" s="62"/>
      <c r="D3" s="62"/>
      <c r="E3" s="62"/>
      <c r="F3" s="62"/>
    </row>
    <row r="4" spans="1:6">
      <c r="A4" s="62"/>
      <c r="B4" s="62"/>
      <c r="C4" s="62"/>
      <c r="D4" s="62"/>
      <c r="E4" s="62"/>
      <c r="F4" s="62"/>
    </row>
    <row r="5" spans="1:6">
      <c r="A5" s="63"/>
      <c r="B5" s="63"/>
      <c r="C5" s="63"/>
      <c r="D5" s="63"/>
      <c r="E5" s="63"/>
      <c r="F5" s="63"/>
    </row>
    <row r="6" spans="1:6" ht="20.25" customHeight="1">
      <c r="A6" s="64" t="s">
        <v>4</v>
      </c>
      <c r="B6" s="64" t="s">
        <v>5</v>
      </c>
      <c r="C6" s="64" t="s">
        <v>6</v>
      </c>
      <c r="D6" s="64" t="s">
        <v>7</v>
      </c>
      <c r="E6" s="60" t="s">
        <v>8</v>
      </c>
      <c r="F6" s="61"/>
    </row>
    <row r="7" spans="1:6" ht="20.25" customHeight="1">
      <c r="A7" s="65"/>
      <c r="B7" s="65"/>
      <c r="C7" s="65"/>
      <c r="D7" s="65"/>
      <c r="E7" s="8" t="s">
        <v>9</v>
      </c>
      <c r="F7" s="8" t="s">
        <v>0</v>
      </c>
    </row>
    <row r="8" spans="1:6" ht="51" customHeight="1">
      <c r="A8" s="9" t="s">
        <v>10</v>
      </c>
      <c r="B8" s="1" t="s">
        <v>1</v>
      </c>
      <c r="C8" s="29">
        <v>100000</v>
      </c>
      <c r="D8" s="29">
        <v>105311.4</v>
      </c>
      <c r="E8" s="29">
        <f>D8-C8</f>
        <v>5311.3999999999942</v>
      </c>
      <c r="F8" s="54">
        <f>D8/C8*100</f>
        <v>105.31139999999999</v>
      </c>
    </row>
    <row r="9" spans="1:6" ht="51" customHeight="1">
      <c r="A9" s="13" t="s">
        <v>11</v>
      </c>
      <c r="B9" s="2" t="s">
        <v>1</v>
      </c>
      <c r="C9" s="32">
        <f>18750*4</f>
        <v>75000</v>
      </c>
      <c r="D9" s="48">
        <v>79119</v>
      </c>
      <c r="E9" s="32">
        <f>D9-C9</f>
        <v>4119</v>
      </c>
      <c r="F9" s="55">
        <f>D9/C9*100</f>
        <v>105.492</v>
      </c>
    </row>
    <row r="10" spans="1:6" ht="51" customHeight="1">
      <c r="A10" s="9" t="s">
        <v>12</v>
      </c>
      <c r="B10" s="1" t="s">
        <v>1</v>
      </c>
      <c r="C10" s="29">
        <f>5375*4</f>
        <v>21500</v>
      </c>
      <c r="D10" s="30">
        <v>24588</v>
      </c>
      <c r="E10" s="29">
        <f>D10-C10</f>
        <v>3088</v>
      </c>
      <c r="F10" s="54">
        <f>D10/C10*100</f>
        <v>114.36279069767441</v>
      </c>
    </row>
    <row r="11" spans="1:6" ht="51" customHeight="1">
      <c r="A11" s="16" t="s">
        <v>13</v>
      </c>
      <c r="B11" s="1" t="s">
        <v>14</v>
      </c>
      <c r="C11" s="29">
        <f>162065250+17836400</f>
        <v>179901650</v>
      </c>
      <c r="D11" s="29">
        <v>191363375.02436</v>
      </c>
      <c r="E11" s="29">
        <f>D11-C11</f>
        <v>11461725.024360001</v>
      </c>
      <c r="F11" s="54">
        <f>D11/C11*100</f>
        <v>106.37110611512458</v>
      </c>
    </row>
    <row r="12" spans="1:6">
      <c r="A12" s="17"/>
      <c r="B12" s="18"/>
      <c r="C12" s="18"/>
      <c r="D12" s="18"/>
      <c r="E12" s="18"/>
      <c r="F12" s="18"/>
    </row>
    <row r="13" spans="1:6">
      <c r="A13" s="17"/>
      <c r="B13" s="18"/>
      <c r="C13" s="18"/>
      <c r="D13" s="18"/>
      <c r="E13" s="18"/>
      <c r="F13" s="18"/>
    </row>
    <row r="14" spans="1:6" ht="35.25" customHeight="1">
      <c r="A14" s="66" t="s">
        <v>72</v>
      </c>
      <c r="B14" s="66"/>
      <c r="C14" s="66"/>
      <c r="D14" s="66"/>
      <c r="E14" s="66"/>
      <c r="F14" s="66"/>
    </row>
    <row r="15" spans="1:6">
      <c r="A15" s="3"/>
      <c r="B15" s="3"/>
      <c r="C15" s="3"/>
      <c r="D15" s="3"/>
      <c r="E15" s="3"/>
      <c r="F15" s="3"/>
    </row>
    <row r="16" spans="1:6">
      <c r="A16" s="3"/>
      <c r="B16" s="3"/>
      <c r="C16" s="3"/>
      <c r="D16" s="3"/>
      <c r="E16" s="3"/>
      <c r="F16" s="3"/>
    </row>
    <row r="17" spans="1:6">
      <c r="A17" s="4"/>
      <c r="B17" s="4"/>
      <c r="C17" s="4"/>
      <c r="D17" s="4"/>
      <c r="E17" s="4"/>
      <c r="F17" s="4"/>
    </row>
    <row r="18" spans="1:6">
      <c r="A18" s="62" t="s">
        <v>15</v>
      </c>
      <c r="B18" s="62"/>
      <c r="C18" s="62"/>
      <c r="D18" s="62"/>
      <c r="E18" s="62"/>
      <c r="F18" s="62"/>
    </row>
    <row r="19" spans="1:6">
      <c r="A19" s="5"/>
      <c r="B19" s="5"/>
      <c r="C19" s="5"/>
      <c r="D19" s="5"/>
      <c r="E19" s="5"/>
      <c r="F19" s="5"/>
    </row>
    <row r="20" spans="1:6" ht="18.75" customHeight="1">
      <c r="A20" s="64" t="s">
        <v>4</v>
      </c>
      <c r="B20" s="64" t="s">
        <v>5</v>
      </c>
      <c r="C20" s="64" t="s">
        <v>6</v>
      </c>
      <c r="D20" s="64" t="s">
        <v>7</v>
      </c>
      <c r="E20" s="60" t="s">
        <v>8</v>
      </c>
      <c r="F20" s="61"/>
    </row>
    <row r="21" spans="1:6" ht="18.75" customHeight="1">
      <c r="A21" s="65"/>
      <c r="B21" s="65"/>
      <c r="C21" s="65"/>
      <c r="D21" s="65"/>
      <c r="E21" s="8" t="s">
        <v>9</v>
      </c>
      <c r="F21" s="8" t="s">
        <v>0</v>
      </c>
    </row>
    <row r="22" spans="1:6" ht="48" customHeight="1">
      <c r="A22" s="16" t="s">
        <v>16</v>
      </c>
      <c r="B22" s="6" t="s">
        <v>1</v>
      </c>
      <c r="C22" s="29">
        <f>7950*4</f>
        <v>31800</v>
      </c>
      <c r="D22" s="56">
        <v>34680</v>
      </c>
      <c r="E22" s="29">
        <f>D22-C22</f>
        <v>2880</v>
      </c>
      <c r="F22" s="57">
        <f>D22/C22*100</f>
        <v>109.0566037735849</v>
      </c>
    </row>
    <row r="23" spans="1:6">
      <c r="A23" s="16"/>
      <c r="B23" s="6"/>
      <c r="C23" s="46"/>
      <c r="D23" s="58"/>
      <c r="E23" s="29"/>
      <c r="F23" s="57"/>
    </row>
    <row r="24" spans="1:6" ht="47.25" customHeight="1">
      <c r="A24" s="16" t="s">
        <v>17</v>
      </c>
      <c r="B24" s="6" t="s">
        <v>14</v>
      </c>
      <c r="C24" s="29">
        <f>38510180</f>
        <v>38510180</v>
      </c>
      <c r="D24" s="56">
        <v>45913937.541985996</v>
      </c>
      <c r="E24" s="29">
        <f>D24-C24</f>
        <v>7403757.5419859961</v>
      </c>
      <c r="F24" s="57">
        <f>D24/C24*100</f>
        <v>119.22545556002592</v>
      </c>
    </row>
    <row r="25" spans="1:6">
      <c r="A25" s="9"/>
      <c r="B25" s="9"/>
      <c r="C25" s="19"/>
      <c r="D25" s="11"/>
      <c r="E25" s="11"/>
      <c r="F25" s="11"/>
    </row>
    <row r="26" spans="1:6">
      <c r="A26" s="5"/>
      <c r="B26" s="5"/>
      <c r="C26" s="5"/>
      <c r="D26" s="5"/>
      <c r="E26" s="5"/>
      <c r="F26" s="5"/>
    </row>
    <row r="27" spans="1:6" ht="49.5" customHeight="1">
      <c r="A27" s="66" t="s">
        <v>71</v>
      </c>
      <c r="B27" s="66"/>
      <c r="C27" s="66"/>
      <c r="D27" s="66"/>
      <c r="E27" s="66"/>
      <c r="F27" s="66"/>
    </row>
    <row r="28" spans="1:6">
      <c r="A28" s="67"/>
      <c r="B28" s="67"/>
      <c r="C28" s="67"/>
      <c r="D28" s="67"/>
      <c r="E28" s="67"/>
      <c r="F28" s="67"/>
    </row>
    <row r="29" spans="1:6">
      <c r="A29" s="5"/>
      <c r="B29" s="5"/>
      <c r="C29" s="5"/>
      <c r="D29" s="5"/>
      <c r="E29" s="5"/>
      <c r="F29" s="5"/>
    </row>
  </sheetData>
  <mergeCells count="19">
    <mergeCell ref="A14:F14"/>
    <mergeCell ref="A18:F18"/>
    <mergeCell ref="E20:F20"/>
    <mergeCell ref="A27:F27"/>
    <mergeCell ref="A28:F28"/>
    <mergeCell ref="A20:A21"/>
    <mergeCell ref="B20:B21"/>
    <mergeCell ref="C20:C21"/>
    <mergeCell ref="D20:D21"/>
    <mergeCell ref="E6:F6"/>
    <mergeCell ref="A1:F1"/>
    <mergeCell ref="A3:F3"/>
    <mergeCell ref="A4:F4"/>
    <mergeCell ref="A5:F5"/>
    <mergeCell ref="A2:F2"/>
    <mergeCell ref="A6:A7"/>
    <mergeCell ref="B6:B7"/>
    <mergeCell ref="C6:C7"/>
    <mergeCell ref="D6:D7"/>
  </mergeCells>
  <pageMargins left="0.7" right="0.7" top="0.75" bottom="0.75" header="0.3" footer="0.3"/>
  <pageSetup paperSize="9" scale="95" orientation="portrait" r:id="rId1"/>
</worksheet>
</file>

<file path=xl/worksheets/sheet2.xml><?xml version="1.0" encoding="utf-8"?>
<worksheet xmlns="http://schemas.openxmlformats.org/spreadsheetml/2006/main" xmlns:r="http://schemas.openxmlformats.org/officeDocument/2006/relationships">
  <dimension ref="A1:G38"/>
  <sheetViews>
    <sheetView view="pageBreakPreview" topLeftCell="A19" zoomScale="83" zoomScaleNormal="100" zoomScaleSheetLayoutView="83" workbookViewId="0">
      <selection activeCell="A32" sqref="A32"/>
    </sheetView>
  </sheetViews>
  <sheetFormatPr defaultRowHeight="15.75"/>
  <cols>
    <col min="1" max="1" width="38.42578125" style="21" customWidth="1"/>
    <col min="2" max="2" width="20.85546875" style="21" customWidth="1"/>
    <col min="3" max="3" width="14.7109375" style="21" customWidth="1"/>
    <col min="4" max="4" width="16.5703125" style="21" customWidth="1"/>
    <col min="5" max="5" width="13.7109375" style="21" customWidth="1"/>
    <col min="6" max="6" width="12.5703125" style="21" bestFit="1" customWidth="1"/>
    <col min="7" max="7" width="9.85546875" style="21" bestFit="1" customWidth="1"/>
    <col min="8" max="16384" width="9.140625" style="21"/>
  </cols>
  <sheetData>
    <row r="1" spans="1:7">
      <c r="A1" s="68" t="s">
        <v>18</v>
      </c>
      <c r="B1" s="68"/>
      <c r="C1" s="68"/>
      <c r="D1" s="68"/>
      <c r="E1" s="68"/>
      <c r="F1" s="68"/>
      <c r="G1" s="68"/>
    </row>
    <row r="2" spans="1:7">
      <c r="A2" s="68" t="s">
        <v>19</v>
      </c>
      <c r="B2" s="68"/>
      <c r="C2" s="68"/>
      <c r="D2" s="68"/>
      <c r="E2" s="68"/>
      <c r="F2" s="68"/>
      <c r="G2" s="68"/>
    </row>
    <row r="4" spans="1:7">
      <c r="A4" s="64" t="s">
        <v>20</v>
      </c>
      <c r="B4" s="69" t="s">
        <v>21</v>
      </c>
      <c r="C4" s="69"/>
      <c r="D4" s="70" t="s">
        <v>22</v>
      </c>
      <c r="E4" s="71"/>
      <c r="F4" s="74" t="s">
        <v>8</v>
      </c>
      <c r="G4" s="75"/>
    </row>
    <row r="5" spans="1:7" ht="31.5">
      <c r="A5" s="65"/>
      <c r="B5" s="22" t="s">
        <v>23</v>
      </c>
      <c r="C5" s="22" t="s">
        <v>24</v>
      </c>
      <c r="D5" s="22" t="s">
        <v>23</v>
      </c>
      <c r="E5" s="22" t="s">
        <v>24</v>
      </c>
      <c r="F5" s="76"/>
      <c r="G5" s="77"/>
    </row>
    <row r="6" spans="1:7" ht="43.5" customHeight="1">
      <c r="A6" s="16" t="s">
        <v>61</v>
      </c>
      <c r="B6" s="78">
        <v>75000</v>
      </c>
      <c r="C6" s="79"/>
      <c r="D6" s="78">
        <v>79119</v>
      </c>
      <c r="E6" s="79"/>
      <c r="F6" s="23" t="s">
        <v>68</v>
      </c>
      <c r="G6" s="23" t="s">
        <v>0</v>
      </c>
    </row>
    <row r="7" spans="1:7" ht="21" customHeight="1">
      <c r="A7" s="24" t="s">
        <v>67</v>
      </c>
      <c r="B7" s="29">
        <f>$B$6*C7/1000</f>
        <v>127789818</v>
      </c>
      <c r="C7" s="29">
        <v>1703864.24</v>
      </c>
      <c r="D7" s="29">
        <v>145738300.30000001</v>
      </c>
      <c r="E7" s="53">
        <f>D7/$D$6*1000</f>
        <v>1842013.9321781117</v>
      </c>
      <c r="F7" s="10">
        <f>E7-C7</f>
        <v>138149.69217811176</v>
      </c>
      <c r="G7" s="12">
        <f>E7/C7*100</f>
        <v>108.10802227870641</v>
      </c>
    </row>
    <row r="8" spans="1:7" ht="21" customHeight="1">
      <c r="A8" s="16" t="s">
        <v>63</v>
      </c>
      <c r="B8" s="29">
        <f t="shared" ref="B8:B16" si="0">$B$6*C8/1000</f>
        <v>1088062</v>
      </c>
      <c r="C8" s="29">
        <v>14507.493333333332</v>
      </c>
      <c r="D8" s="29">
        <f>B8*0.81</f>
        <v>881330.22000000009</v>
      </c>
      <c r="E8" s="53">
        <f t="shared" ref="E8:E16" si="1">D8/$D$6*1000</f>
        <v>11139.299283357979</v>
      </c>
      <c r="F8" s="10">
        <f t="shared" ref="F8:F16" si="2">E8-C8</f>
        <v>-3368.1940499753528</v>
      </c>
      <c r="G8" s="12">
        <f t="shared" ref="G8:G16" si="3">E8/C8*100</f>
        <v>76.783073597997955</v>
      </c>
    </row>
    <row r="9" spans="1:7" ht="36.75" customHeight="1">
      <c r="A9" s="16" t="s">
        <v>25</v>
      </c>
      <c r="B9" s="29">
        <f t="shared" si="0"/>
        <v>8288226.0000000009</v>
      </c>
      <c r="C9" s="29">
        <v>110509.68000000001</v>
      </c>
      <c r="D9" s="29">
        <f>B9*0.806</f>
        <v>6680310.1560000014</v>
      </c>
      <c r="E9" s="53">
        <f t="shared" si="1"/>
        <v>84433.703105448774</v>
      </c>
      <c r="F9" s="10">
        <f t="shared" si="2"/>
        <v>-26075.976894551233</v>
      </c>
      <c r="G9" s="12">
        <f t="shared" si="3"/>
        <v>76.403897925909078</v>
      </c>
    </row>
    <row r="10" spans="1:7" ht="21" customHeight="1">
      <c r="A10" s="16" t="s">
        <v>26</v>
      </c>
      <c r="B10" s="29">
        <f t="shared" si="0"/>
        <v>911564</v>
      </c>
      <c r="C10" s="29">
        <v>12154.186666666666</v>
      </c>
      <c r="D10" s="29">
        <v>1054779</v>
      </c>
      <c r="E10" s="53">
        <f t="shared" si="1"/>
        <v>13331.551207674514</v>
      </c>
      <c r="F10" s="10">
        <f t="shared" si="2"/>
        <v>1177.3645410078479</v>
      </c>
      <c r="G10" s="12">
        <f t="shared" si="3"/>
        <v>109.68690520639129</v>
      </c>
    </row>
    <row r="11" spans="1:7" ht="21" customHeight="1">
      <c r="A11" s="16" t="s">
        <v>27</v>
      </c>
      <c r="B11" s="29">
        <f t="shared" si="0"/>
        <v>3289551.9999999995</v>
      </c>
      <c r="C11" s="29">
        <v>43860.693333333329</v>
      </c>
      <c r="D11" s="29">
        <v>2470755.5</v>
      </c>
      <c r="E11" s="53">
        <f>D11/$D$6*1000</f>
        <v>31228.345909326457</v>
      </c>
      <c r="F11" s="10">
        <f t="shared" si="2"/>
        <v>-12632.347424006872</v>
      </c>
      <c r="G11" s="12">
        <f t="shared" si="3"/>
        <v>71.198933569053906</v>
      </c>
    </row>
    <row r="12" spans="1:7" ht="21" customHeight="1">
      <c r="A12" s="16" t="s">
        <v>28</v>
      </c>
      <c r="B12" s="29">
        <f t="shared" si="0"/>
        <v>272656</v>
      </c>
      <c r="C12" s="29">
        <v>3635.413333333333</v>
      </c>
      <c r="D12" s="29">
        <v>265673.84999999998</v>
      </c>
      <c r="E12" s="53">
        <f t="shared" si="1"/>
        <v>3357.9020210063318</v>
      </c>
      <c r="F12" s="10">
        <f t="shared" si="2"/>
        <v>-277.51131232700118</v>
      </c>
      <c r="G12" s="12">
        <f t="shared" si="3"/>
        <v>92.366444008374998</v>
      </c>
    </row>
    <row r="13" spans="1:7" ht="21" customHeight="1">
      <c r="A13" s="16" t="s">
        <v>66</v>
      </c>
      <c r="B13" s="29">
        <f t="shared" si="0"/>
        <v>7422204</v>
      </c>
      <c r="C13" s="29">
        <v>98962.72</v>
      </c>
      <c r="D13" s="29">
        <v>7550983.7000000002</v>
      </c>
      <c r="E13" s="53">
        <f t="shared" si="1"/>
        <v>95438.310645988953</v>
      </c>
      <c r="F13" s="10">
        <f t="shared" si="2"/>
        <v>-3524.409354011048</v>
      </c>
      <c r="G13" s="12">
        <f t="shared" si="3"/>
        <v>96.438649469203099</v>
      </c>
    </row>
    <row r="14" spans="1:7" ht="21" customHeight="1">
      <c r="A14" s="9" t="s">
        <v>37</v>
      </c>
      <c r="B14" s="29">
        <f t="shared" si="0"/>
        <v>3408782.6086956519</v>
      </c>
      <c r="C14" s="29">
        <v>45450.434782608696</v>
      </c>
      <c r="D14" s="29">
        <v>3803552</v>
      </c>
      <c r="E14" s="53">
        <f t="shared" si="1"/>
        <v>48073.812864166634</v>
      </c>
      <c r="F14" s="10">
        <f t="shared" si="2"/>
        <v>2623.3780815579375</v>
      </c>
      <c r="G14" s="12">
        <f t="shared" si="3"/>
        <v>105.77195376481141</v>
      </c>
    </row>
    <row r="15" spans="1:7" ht="21" customHeight="1">
      <c r="A15" s="16" t="s">
        <v>29</v>
      </c>
      <c r="B15" s="29">
        <f t="shared" si="0"/>
        <v>511317.39130434784</v>
      </c>
      <c r="C15" s="29">
        <v>6817.565217391304</v>
      </c>
      <c r="D15" s="29">
        <v>437165</v>
      </c>
      <c r="E15" s="53">
        <f t="shared" si="1"/>
        <v>5525.4110896244902</v>
      </c>
      <c r="F15" s="10">
        <f t="shared" si="2"/>
        <v>-1292.1541277668139</v>
      </c>
      <c r="G15" s="12">
        <f t="shared" si="3"/>
        <v>81.046692087805965</v>
      </c>
    </row>
    <row r="16" spans="1:7" ht="21" customHeight="1">
      <c r="A16" s="16" t="s">
        <v>30</v>
      </c>
      <c r="B16" s="29">
        <f t="shared" si="0"/>
        <v>3349267.9999999995</v>
      </c>
      <c r="C16" s="29">
        <v>44656.906666666662</v>
      </c>
      <c r="D16" s="29">
        <v>3477621.8</v>
      </c>
      <c r="E16" s="53">
        <f t="shared" si="1"/>
        <v>43954.319442864544</v>
      </c>
      <c r="F16" s="10">
        <f t="shared" si="2"/>
        <v>-702.58722380211839</v>
      </c>
      <c r="G16" s="12">
        <f t="shared" si="3"/>
        <v>98.426699750955763</v>
      </c>
    </row>
    <row r="17" spans="1:7" ht="21" customHeight="1">
      <c r="A17" s="13" t="s">
        <v>31</v>
      </c>
      <c r="B17" s="32">
        <f>SUM(B7:B16)</f>
        <v>156331450</v>
      </c>
      <c r="C17" s="32">
        <f>SUM(C7:C16)</f>
        <v>2084419.3333333335</v>
      </c>
      <c r="D17" s="32">
        <f>SUM(D7:D16)</f>
        <v>172360471.52599999</v>
      </c>
      <c r="E17" s="32">
        <f>SUM(E7:E16)</f>
        <v>2178496.5877475701</v>
      </c>
      <c r="F17" s="14">
        <f>SUM(F7:F16)</f>
        <v>94077.254414237104</v>
      </c>
      <c r="G17" s="15">
        <f>E17/C17*100</f>
        <v>104.51335548993357</v>
      </c>
    </row>
    <row r="18" spans="1:7" s="27" customFormat="1">
      <c r="A18" s="25"/>
      <c r="B18" s="26"/>
      <c r="C18" s="25"/>
      <c r="D18" s="26"/>
      <c r="E18" s="26"/>
      <c r="F18" s="26"/>
      <c r="G18" s="26"/>
    </row>
    <row r="19" spans="1:7" ht="43.5" customHeight="1">
      <c r="A19" s="80" t="s">
        <v>73</v>
      </c>
      <c r="B19" s="80"/>
      <c r="C19" s="80"/>
      <c r="D19" s="80"/>
      <c r="E19" s="80"/>
      <c r="F19" s="80"/>
      <c r="G19" s="80"/>
    </row>
    <row r="20" spans="1:7">
      <c r="A20" s="72"/>
      <c r="B20" s="72"/>
      <c r="C20" s="72"/>
      <c r="D20" s="72"/>
      <c r="E20" s="72"/>
      <c r="F20" s="72"/>
      <c r="G20" s="72"/>
    </row>
    <row r="21" spans="1:7">
      <c r="A21" s="5"/>
      <c r="B21" s="7"/>
      <c r="C21" s="7"/>
      <c r="D21" s="7"/>
      <c r="E21" s="7"/>
      <c r="F21" s="7"/>
      <c r="G21" s="7"/>
    </row>
    <row r="22" spans="1:7">
      <c r="A22" s="7"/>
      <c r="B22" s="7"/>
      <c r="C22" s="7"/>
      <c r="D22" s="7"/>
      <c r="E22" s="73"/>
      <c r="F22" s="73"/>
      <c r="G22" s="73"/>
    </row>
    <row r="23" spans="1:7">
      <c r="A23" s="62" t="s">
        <v>32</v>
      </c>
      <c r="B23" s="62"/>
      <c r="C23" s="62"/>
      <c r="D23" s="62"/>
      <c r="E23" s="62"/>
      <c r="F23" s="62"/>
      <c r="G23" s="62"/>
    </row>
    <row r="24" spans="1:7">
      <c r="A24" s="62" t="s">
        <v>33</v>
      </c>
      <c r="B24" s="62"/>
      <c r="C24" s="62"/>
      <c r="D24" s="62"/>
      <c r="E24" s="62"/>
      <c r="F24" s="62"/>
      <c r="G24" s="62"/>
    </row>
    <row r="25" spans="1:7">
      <c r="A25" s="7"/>
      <c r="B25" s="7"/>
      <c r="C25" s="7"/>
      <c r="D25" s="7"/>
      <c r="E25" s="7"/>
      <c r="F25" s="7"/>
      <c r="G25" s="7"/>
    </row>
    <row r="26" spans="1:7" ht="17.25" customHeight="1">
      <c r="A26" s="64" t="s">
        <v>20</v>
      </c>
      <c r="B26" s="69" t="s">
        <v>21</v>
      </c>
      <c r="C26" s="69"/>
      <c r="D26" s="70" t="s">
        <v>22</v>
      </c>
      <c r="E26" s="71"/>
      <c r="F26" s="74" t="s">
        <v>8</v>
      </c>
      <c r="G26" s="75"/>
    </row>
    <row r="27" spans="1:7" ht="31.5">
      <c r="A27" s="65"/>
      <c r="B27" s="22" t="s">
        <v>23</v>
      </c>
      <c r="C27" s="22" t="s">
        <v>24</v>
      </c>
      <c r="D27" s="22" t="s">
        <v>23</v>
      </c>
      <c r="E27" s="22" t="s">
        <v>24</v>
      </c>
      <c r="F27" s="76"/>
      <c r="G27" s="77"/>
    </row>
    <row r="28" spans="1:7" ht="33.75" customHeight="1">
      <c r="A28" s="16" t="s">
        <v>61</v>
      </c>
      <c r="B28" s="78">
        <v>31800</v>
      </c>
      <c r="C28" s="79"/>
      <c r="D28" s="78">
        <v>34680</v>
      </c>
      <c r="E28" s="79"/>
      <c r="F28" s="23" t="s">
        <v>68</v>
      </c>
      <c r="G28" s="23" t="s">
        <v>0</v>
      </c>
    </row>
    <row r="29" spans="1:7" ht="21" customHeight="1">
      <c r="A29" s="28" t="s">
        <v>34</v>
      </c>
      <c r="B29" s="29">
        <f>B28*C29/1000</f>
        <v>105099</v>
      </c>
      <c r="C29" s="30">
        <v>3305</v>
      </c>
      <c r="D29" s="30">
        <v>88922</v>
      </c>
      <c r="E29" s="30">
        <f>D29/D28*1000</f>
        <v>2564.0715109573243</v>
      </c>
      <c r="F29" s="54">
        <f>E29-C29</f>
        <v>-740.92848904267566</v>
      </c>
      <c r="G29" s="54">
        <f>E29/C29*100</f>
        <v>77.581588833807089</v>
      </c>
    </row>
    <row r="30" spans="1:7" ht="21" customHeight="1">
      <c r="A30" s="28" t="s">
        <v>35</v>
      </c>
      <c r="B30" s="29">
        <f>B28*C30/1000</f>
        <v>263081.40000000002</v>
      </c>
      <c r="C30" s="30">
        <v>8273</v>
      </c>
      <c r="D30" s="30">
        <v>233900</v>
      </c>
      <c r="E30" s="30">
        <f>D30/D28*1000</f>
        <v>6744.5213379469433</v>
      </c>
      <c r="F30" s="54">
        <f t="shared" ref="F30:F35" si="4">E30-C30</f>
        <v>-1528.4786620530567</v>
      </c>
      <c r="G30" s="54">
        <f t="shared" ref="G30:G36" si="5">E30/C30*100</f>
        <v>81.524493387488732</v>
      </c>
    </row>
    <row r="31" spans="1:7" ht="21" customHeight="1">
      <c r="A31" s="28" t="s">
        <v>36</v>
      </c>
      <c r="B31" s="29">
        <f>B28*C31/1000</f>
        <v>1370834.4</v>
      </c>
      <c r="C31" s="30">
        <v>43108</v>
      </c>
      <c r="D31" s="30">
        <v>1737991</v>
      </c>
      <c r="E31" s="30">
        <f>D31/D28*1000</f>
        <v>50115.080738177625</v>
      </c>
      <c r="F31" s="54">
        <f t="shared" si="4"/>
        <v>7007.0807381776249</v>
      </c>
      <c r="G31" s="54">
        <f t="shared" si="5"/>
        <v>116.25471081511</v>
      </c>
    </row>
    <row r="32" spans="1:7" ht="21" customHeight="1">
      <c r="A32" s="28" t="s">
        <v>37</v>
      </c>
      <c r="B32" s="29">
        <f>B28*C32/1000</f>
        <v>158936.4</v>
      </c>
      <c r="C32" s="30">
        <v>4998</v>
      </c>
      <c r="D32" s="30">
        <v>194122</v>
      </c>
      <c r="E32" s="30">
        <f>D32/D28*1000</f>
        <v>5597.5201845444062</v>
      </c>
      <c r="F32" s="54">
        <f t="shared" si="4"/>
        <v>599.52018454440622</v>
      </c>
      <c r="G32" s="54">
        <f t="shared" si="5"/>
        <v>111.99520177159677</v>
      </c>
    </row>
    <row r="33" spans="1:7" ht="21" customHeight="1">
      <c r="A33" s="28" t="s">
        <v>29</v>
      </c>
      <c r="B33" s="29">
        <f>B28*C33/1000</f>
        <v>34534.800000000003</v>
      </c>
      <c r="C33" s="30">
        <v>1086</v>
      </c>
      <c r="D33" s="30">
        <v>27017</v>
      </c>
      <c r="E33" s="30">
        <f>D33/D28*1000</f>
        <v>779.03690888119957</v>
      </c>
      <c r="F33" s="54">
        <f t="shared" si="4"/>
        <v>-306.96309111880043</v>
      </c>
      <c r="G33" s="54">
        <f t="shared" si="5"/>
        <v>71.734521996427219</v>
      </c>
    </row>
    <row r="34" spans="1:7" ht="21" customHeight="1">
      <c r="A34" s="28" t="s">
        <v>38</v>
      </c>
      <c r="B34" s="29">
        <f>B28*C34/1000</f>
        <v>2541392.4</v>
      </c>
      <c r="C34" s="30">
        <v>79918</v>
      </c>
      <c r="D34" s="30">
        <v>2869809</v>
      </c>
      <c r="E34" s="30">
        <f>D34/D28*1000</f>
        <v>82751.124567474049</v>
      </c>
      <c r="F34" s="54">
        <f t="shared" si="4"/>
        <v>2833.1245674740494</v>
      </c>
      <c r="G34" s="54">
        <f t="shared" si="5"/>
        <v>103.54503937470163</v>
      </c>
    </row>
    <row r="35" spans="1:7" ht="21" customHeight="1">
      <c r="A35" s="28" t="s">
        <v>39</v>
      </c>
      <c r="B35" s="29">
        <f>B28*C35/1000</f>
        <v>2227590</v>
      </c>
      <c r="C35" s="30">
        <v>70050</v>
      </c>
      <c r="D35" s="30">
        <v>2656900</v>
      </c>
      <c r="E35" s="30">
        <f>D35/D28*1000</f>
        <v>76611.88004613611</v>
      </c>
      <c r="F35" s="54">
        <f t="shared" si="4"/>
        <v>6561.8800461361097</v>
      </c>
      <c r="G35" s="54">
        <f>E35/C35*100</f>
        <v>109.36742333495519</v>
      </c>
    </row>
    <row r="36" spans="1:7" ht="21" customHeight="1">
      <c r="A36" s="31" t="s">
        <v>40</v>
      </c>
      <c r="B36" s="32">
        <f>SUM(B29:B35)</f>
        <v>6701468.3999999994</v>
      </c>
      <c r="C36" s="32">
        <f>SUM(C29:C35)</f>
        <v>210738</v>
      </c>
      <c r="D36" s="32">
        <f>SUM(D29:D35)</f>
        <v>7808661</v>
      </c>
      <c r="E36" s="32">
        <f>SUM(E29:E35)</f>
        <v>225163.23529411765</v>
      </c>
      <c r="F36" s="55">
        <f>SUM(F29:F35)</f>
        <v>14425.235294117658</v>
      </c>
      <c r="G36" s="55">
        <f t="shared" si="5"/>
        <v>106.84510401262119</v>
      </c>
    </row>
    <row r="37" spans="1:7">
      <c r="A37" s="33"/>
      <c r="B37" s="34"/>
      <c r="C37" s="34"/>
      <c r="D37" s="34"/>
      <c r="E37" s="35"/>
      <c r="F37" s="36"/>
      <c r="G37" s="36"/>
    </row>
    <row r="38" spans="1:7" ht="75" customHeight="1">
      <c r="A38" s="81" t="s">
        <v>76</v>
      </c>
      <c r="B38" s="81"/>
      <c r="C38" s="81"/>
      <c r="D38" s="81"/>
      <c r="E38" s="81"/>
      <c r="F38" s="81"/>
      <c r="G38" s="81"/>
    </row>
  </sheetData>
  <mergeCells count="20">
    <mergeCell ref="A38:G38"/>
    <mergeCell ref="D26:E26"/>
    <mergeCell ref="F26:G27"/>
    <mergeCell ref="B28:C28"/>
    <mergeCell ref="D28:E28"/>
    <mergeCell ref="A26:A27"/>
    <mergeCell ref="B26:C26"/>
    <mergeCell ref="A24:G24"/>
    <mergeCell ref="A1:G1"/>
    <mergeCell ref="A2:G2"/>
    <mergeCell ref="A4:A5"/>
    <mergeCell ref="B4:C4"/>
    <mergeCell ref="D4:E4"/>
    <mergeCell ref="A20:G20"/>
    <mergeCell ref="E22:G22"/>
    <mergeCell ref="A23:G23"/>
    <mergeCell ref="F4:G5"/>
    <mergeCell ref="B6:C6"/>
    <mergeCell ref="D6:E6"/>
    <mergeCell ref="A19:G19"/>
  </mergeCells>
  <pageMargins left="0.70866141732283472" right="0.70866141732283472" top="0.74803149606299213" bottom="0.74803149606299213" header="0.31496062992125984" footer="0.31496062992125984"/>
  <pageSetup paperSize="9" scale="68" orientation="portrait" r:id="rId1"/>
</worksheet>
</file>

<file path=xl/worksheets/sheet3.xml><?xml version="1.0" encoding="utf-8"?>
<worksheet xmlns="http://schemas.openxmlformats.org/spreadsheetml/2006/main" xmlns:r="http://schemas.openxmlformats.org/officeDocument/2006/relationships">
  <dimension ref="A1:BD37"/>
  <sheetViews>
    <sheetView view="pageBreakPreview" zoomScale="80" zoomScaleNormal="100" zoomScaleSheetLayoutView="80" workbookViewId="0">
      <selection activeCell="A16" sqref="A16:E16"/>
    </sheetView>
  </sheetViews>
  <sheetFormatPr defaultRowHeight="15.75"/>
  <cols>
    <col min="1" max="1" width="50.140625" style="37" bestFit="1" customWidth="1"/>
    <col min="2" max="2" width="15" style="7" customWidth="1"/>
    <col min="3" max="3" width="11.7109375" style="7" bestFit="1" customWidth="1"/>
    <col min="4" max="4" width="12.28515625" style="37" bestFit="1" customWidth="1"/>
    <col min="5" max="5" width="9.140625" style="37" customWidth="1"/>
    <col min="6" max="7" width="9.140625" style="37"/>
    <col min="8" max="8" width="11.42578125" style="37" bestFit="1" customWidth="1"/>
    <col min="9" max="16384" width="9.140625" style="37"/>
  </cols>
  <sheetData>
    <row r="1" spans="1:56">
      <c r="A1" s="83" t="s">
        <v>41</v>
      </c>
      <c r="B1" s="83"/>
      <c r="C1" s="83"/>
      <c r="D1" s="83"/>
      <c r="E1" s="83"/>
    </row>
    <row r="2" spans="1:56">
      <c r="A2" s="21"/>
      <c r="B2" s="38"/>
      <c r="C2" s="38"/>
      <c r="D2" s="39"/>
      <c r="E2" s="39"/>
    </row>
    <row r="3" spans="1:56" s="7" customFormat="1" ht="24" customHeight="1">
      <c r="A3" s="64" t="s">
        <v>20</v>
      </c>
      <c r="B3" s="84" t="s">
        <v>42</v>
      </c>
      <c r="C3" s="64" t="s">
        <v>7</v>
      </c>
      <c r="D3" s="60" t="s">
        <v>8</v>
      </c>
      <c r="E3" s="61"/>
    </row>
    <row r="4" spans="1:56" s="7" customFormat="1" ht="20.25" customHeight="1">
      <c r="A4" s="65"/>
      <c r="B4" s="84"/>
      <c r="C4" s="85"/>
      <c r="D4" s="8" t="s">
        <v>9</v>
      </c>
      <c r="E4" s="8" t="s">
        <v>0</v>
      </c>
    </row>
    <row r="5" spans="1:56" s="7" customFormat="1" ht="21" customHeight="1">
      <c r="A5" s="40" t="s">
        <v>30</v>
      </c>
      <c r="B5" s="10">
        <v>28806</v>
      </c>
      <c r="C5" s="10">
        <v>10985</v>
      </c>
      <c r="D5" s="10">
        <v>-17821</v>
      </c>
      <c r="E5" s="12">
        <v>38.134416441019233</v>
      </c>
    </row>
    <row r="6" spans="1:56" s="7" customFormat="1" ht="21" customHeight="1">
      <c r="A6" s="9" t="s">
        <v>37</v>
      </c>
      <c r="B6" s="10">
        <v>2717002</v>
      </c>
      <c r="C6" s="10">
        <v>3675398</v>
      </c>
      <c r="D6" s="10">
        <v>958396</v>
      </c>
      <c r="E6" s="12">
        <v>135.27402629810356</v>
      </c>
    </row>
    <row r="7" spans="1:56" s="7" customFormat="1" ht="21" customHeight="1">
      <c r="A7" s="40" t="s">
        <v>43</v>
      </c>
      <c r="B7" s="10">
        <v>326040</v>
      </c>
      <c r="C7" s="10">
        <v>439838</v>
      </c>
      <c r="D7" s="10">
        <v>113798</v>
      </c>
      <c r="E7" s="12">
        <v>134.90307937676357</v>
      </c>
    </row>
    <row r="8" spans="1:56" s="7" customFormat="1" ht="21" customHeight="1">
      <c r="A8" s="40" t="s">
        <v>62</v>
      </c>
      <c r="B8" s="10">
        <v>129461</v>
      </c>
      <c r="C8" s="10">
        <v>338227</v>
      </c>
      <c r="D8" s="10">
        <v>208766</v>
      </c>
      <c r="E8" s="12">
        <v>261.2578305435614</v>
      </c>
      <c r="G8" s="41"/>
    </row>
    <row r="9" spans="1:56" s="7" customFormat="1" ht="21" customHeight="1">
      <c r="A9" s="40" t="s">
        <v>44</v>
      </c>
      <c r="B9" s="10">
        <v>93885</v>
      </c>
      <c r="C9" s="10">
        <v>75960</v>
      </c>
      <c r="D9" s="10">
        <v>-17925</v>
      </c>
      <c r="E9" s="12">
        <v>80.907493209777911</v>
      </c>
    </row>
    <row r="10" spans="1:56" s="7" customFormat="1" ht="21" customHeight="1">
      <c r="A10" s="40" t="s">
        <v>45</v>
      </c>
      <c r="B10" s="10">
        <v>46558</v>
      </c>
      <c r="C10" s="10">
        <v>79747</v>
      </c>
      <c r="D10" s="10">
        <v>33189</v>
      </c>
      <c r="E10" s="12">
        <v>171.28527857725848</v>
      </c>
      <c r="F10" s="82"/>
      <c r="G10" s="82"/>
      <c r="H10" s="82"/>
      <c r="I10" s="82"/>
      <c r="J10" s="82"/>
    </row>
    <row r="11" spans="1:56" s="7" customFormat="1" ht="21" customHeight="1">
      <c r="A11" s="40" t="s">
        <v>39</v>
      </c>
      <c r="B11" s="10">
        <v>57930</v>
      </c>
      <c r="C11" s="10">
        <v>43696</v>
      </c>
      <c r="D11" s="10">
        <v>-14234</v>
      </c>
      <c r="E11" s="12">
        <v>75.428965993440357</v>
      </c>
      <c r="F11" s="82"/>
      <c r="G11" s="82"/>
      <c r="H11" s="82"/>
      <c r="I11" s="82"/>
      <c r="J11" s="82"/>
    </row>
    <row r="12" spans="1:56" s="7" customFormat="1" ht="21" customHeight="1">
      <c r="A12" s="42" t="s">
        <v>46</v>
      </c>
      <c r="B12" s="14">
        <v>3399682</v>
      </c>
      <c r="C12" s="14">
        <v>4663851</v>
      </c>
      <c r="D12" s="14">
        <v>1264169</v>
      </c>
      <c r="E12" s="15">
        <v>137.18491906007679</v>
      </c>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row>
    <row r="13" spans="1:56" s="7" customFormat="1">
      <c r="B13" s="43"/>
      <c r="C13" s="43"/>
      <c r="D13" s="43"/>
      <c r="E13" s="44"/>
    </row>
    <row r="14" spans="1:56" s="7" customFormat="1" ht="66" customHeight="1">
      <c r="A14" s="80" t="s">
        <v>74</v>
      </c>
      <c r="B14" s="80"/>
      <c r="C14" s="80"/>
      <c r="D14" s="80"/>
      <c r="E14" s="80"/>
    </row>
    <row r="15" spans="1:56">
      <c r="A15" s="20"/>
      <c r="B15" s="20"/>
      <c r="C15" s="20"/>
      <c r="D15" s="20"/>
      <c r="E15" s="20"/>
    </row>
    <row r="16" spans="1:56">
      <c r="A16" s="68" t="s">
        <v>47</v>
      </c>
      <c r="B16" s="68"/>
      <c r="C16" s="68"/>
      <c r="D16" s="68"/>
      <c r="E16" s="68"/>
    </row>
    <row r="17" spans="1:5">
      <c r="A17" s="21"/>
      <c r="B17" s="21"/>
      <c r="C17" s="21"/>
      <c r="D17" s="21"/>
      <c r="E17" s="21"/>
    </row>
    <row r="18" spans="1:5">
      <c r="A18" s="86" t="s">
        <v>48</v>
      </c>
      <c r="B18" s="84" t="s">
        <v>42</v>
      </c>
      <c r="C18" s="84" t="s">
        <v>7</v>
      </c>
      <c r="D18" s="84" t="s">
        <v>8</v>
      </c>
      <c r="E18" s="84"/>
    </row>
    <row r="19" spans="1:5">
      <c r="A19" s="87"/>
      <c r="B19" s="84"/>
      <c r="C19" s="84"/>
      <c r="D19" s="8" t="s">
        <v>9</v>
      </c>
      <c r="E19" s="8" t="s">
        <v>0</v>
      </c>
    </row>
    <row r="20" spans="1:5" ht="21" customHeight="1">
      <c r="A20" s="45" t="s">
        <v>49</v>
      </c>
      <c r="B20" s="46">
        <v>13311059</v>
      </c>
      <c r="C20" s="46">
        <v>4184637</v>
      </c>
      <c r="D20" s="30">
        <f>C20-B20</f>
        <v>-9126422</v>
      </c>
      <c r="E20" s="54">
        <f>C20/B20*100</f>
        <v>31.43729586053221</v>
      </c>
    </row>
    <row r="21" spans="1:5" ht="21" customHeight="1">
      <c r="A21" s="45" t="s">
        <v>50</v>
      </c>
      <c r="B21" s="47">
        <v>16774695</v>
      </c>
      <c r="C21" s="47">
        <v>38675528</v>
      </c>
      <c r="D21" s="48">
        <f t="shared" ref="D21:D33" si="0">C21-B21</f>
        <v>21900833</v>
      </c>
      <c r="E21" s="55">
        <f t="shared" ref="E21:E31" si="1">C21/B21*100</f>
        <v>230.5587553156704</v>
      </c>
    </row>
    <row r="22" spans="1:5">
      <c r="A22" s="59" t="s">
        <v>64</v>
      </c>
      <c r="B22" s="46"/>
      <c r="C22" s="46"/>
      <c r="D22" s="30"/>
      <c r="E22" s="54"/>
    </row>
    <row r="23" spans="1:5" ht="21" customHeight="1">
      <c r="A23" s="45" t="s">
        <v>51</v>
      </c>
      <c r="B23" s="46">
        <v>220760</v>
      </c>
      <c r="C23" s="46">
        <v>351763</v>
      </c>
      <c r="D23" s="30">
        <f t="shared" si="0"/>
        <v>131003</v>
      </c>
      <c r="E23" s="54">
        <f t="shared" si="1"/>
        <v>159.34181917013953</v>
      </c>
    </row>
    <row r="24" spans="1:5" ht="21" customHeight="1">
      <c r="A24" s="45" t="s">
        <v>52</v>
      </c>
      <c r="B24" s="46">
        <v>3399682</v>
      </c>
      <c r="C24" s="46">
        <v>4663851</v>
      </c>
      <c r="D24" s="30">
        <f t="shared" si="0"/>
        <v>1264169</v>
      </c>
      <c r="E24" s="54">
        <f t="shared" si="1"/>
        <v>137.18491906007679</v>
      </c>
    </row>
    <row r="25" spans="1:5" ht="21" customHeight="1">
      <c r="A25" s="45" t="s">
        <v>53</v>
      </c>
      <c r="B25" s="46">
        <v>13154253</v>
      </c>
      <c r="C25" s="46">
        <v>33659914</v>
      </c>
      <c r="D25" s="30">
        <f t="shared" si="0"/>
        <v>20505661</v>
      </c>
      <c r="E25" s="54">
        <f t="shared" si="1"/>
        <v>255.88616852663546</v>
      </c>
    </row>
    <row r="26" spans="1:5" ht="21" customHeight="1">
      <c r="A26" s="45" t="s">
        <v>65</v>
      </c>
      <c r="B26" s="46">
        <v>671581</v>
      </c>
      <c r="C26" s="46">
        <v>67428928</v>
      </c>
      <c r="D26" s="30">
        <f t="shared" si="0"/>
        <v>66757347</v>
      </c>
      <c r="E26" s="54">
        <f t="shared" si="1"/>
        <v>10040.326930035244</v>
      </c>
    </row>
    <row r="27" spans="1:5" ht="21" customHeight="1">
      <c r="A27" s="45" t="s">
        <v>54</v>
      </c>
      <c r="B27" s="46">
        <v>12545468</v>
      </c>
      <c r="C27" s="46">
        <v>32938037</v>
      </c>
      <c r="D27" s="30">
        <f t="shared" si="0"/>
        <v>20392569</v>
      </c>
      <c r="E27" s="54">
        <f t="shared" si="1"/>
        <v>262.54928871525556</v>
      </c>
    </row>
    <row r="28" spans="1:5" ht="21" customHeight="1">
      <c r="A28" s="45" t="s">
        <v>55</v>
      </c>
      <c r="B28" s="46">
        <v>0</v>
      </c>
      <c r="C28" s="46">
        <v>6256</v>
      </c>
      <c r="D28" s="30">
        <f t="shared" si="0"/>
        <v>6256</v>
      </c>
      <c r="E28" s="54">
        <v>100</v>
      </c>
    </row>
    <row r="29" spans="1:5" ht="21" customHeight="1">
      <c r="A29" s="45" t="s">
        <v>56</v>
      </c>
      <c r="B29" s="46">
        <v>280168</v>
      </c>
      <c r="C29" s="46">
        <v>248310</v>
      </c>
      <c r="D29" s="30">
        <f t="shared" si="0"/>
        <v>-31858</v>
      </c>
      <c r="E29" s="54">
        <f t="shared" si="1"/>
        <v>88.628965477856141</v>
      </c>
    </row>
    <row r="30" spans="1:5" ht="21" customHeight="1">
      <c r="A30" s="31" t="s">
        <v>57</v>
      </c>
      <c r="B30" s="47">
        <v>12265300</v>
      </c>
      <c r="C30" s="47">
        <f>C31+C33</f>
        <v>32695983</v>
      </c>
      <c r="D30" s="48">
        <f t="shared" si="0"/>
        <v>20430683</v>
      </c>
      <c r="E30" s="55">
        <f t="shared" si="1"/>
        <v>266.57303938754046</v>
      </c>
    </row>
    <row r="31" spans="1:5" ht="21" customHeight="1">
      <c r="A31" s="45" t="s">
        <v>58</v>
      </c>
      <c r="B31" s="46">
        <v>2865174</v>
      </c>
      <c r="C31" s="46">
        <v>8442363</v>
      </c>
      <c r="D31" s="30">
        <f t="shared" si="0"/>
        <v>5577189</v>
      </c>
      <c r="E31" s="54">
        <f t="shared" si="1"/>
        <v>294.65446077620419</v>
      </c>
    </row>
    <row r="32" spans="1:5" ht="21" customHeight="1">
      <c r="A32" s="45" t="s">
        <v>59</v>
      </c>
      <c r="B32" s="46">
        <v>0</v>
      </c>
      <c r="C32" s="46">
        <v>0</v>
      </c>
      <c r="D32" s="30">
        <f t="shared" si="0"/>
        <v>0</v>
      </c>
      <c r="E32" s="54">
        <v>0</v>
      </c>
    </row>
    <row r="33" spans="1:5" ht="21" customHeight="1">
      <c r="A33" s="31" t="s">
        <v>60</v>
      </c>
      <c r="B33" s="47">
        <f>B30-B31</f>
        <v>9400126</v>
      </c>
      <c r="C33" s="47">
        <v>24253620</v>
      </c>
      <c r="D33" s="47">
        <f t="shared" si="0"/>
        <v>14853494</v>
      </c>
      <c r="E33" s="55">
        <f>C33/B33*100</f>
        <v>258.01377556002973</v>
      </c>
    </row>
    <row r="34" spans="1:5">
      <c r="A34" s="33"/>
      <c r="B34" s="49"/>
      <c r="C34" s="49"/>
      <c r="D34" s="49"/>
      <c r="E34" s="50"/>
    </row>
    <row r="35" spans="1:5" ht="18.75">
      <c r="A35" s="88" t="s">
        <v>75</v>
      </c>
      <c r="B35" s="88"/>
      <c r="C35" s="88"/>
      <c r="D35" s="88"/>
      <c r="E35" s="88"/>
    </row>
    <row r="36" spans="1:5">
      <c r="A36" s="21"/>
      <c r="B36" s="21"/>
      <c r="C36" s="21"/>
      <c r="D36" s="21"/>
      <c r="E36" s="21"/>
    </row>
    <row r="37" spans="1:5">
      <c r="A37" s="51" t="s">
        <v>77</v>
      </c>
      <c r="B37" s="51"/>
      <c r="C37" s="68" t="s">
        <v>69</v>
      </c>
      <c r="D37" s="68"/>
      <c r="E37" s="68"/>
    </row>
  </sheetData>
  <mergeCells count="14">
    <mergeCell ref="A14:E14"/>
    <mergeCell ref="C37:E37"/>
    <mergeCell ref="A16:E16"/>
    <mergeCell ref="A18:A19"/>
    <mergeCell ref="B18:B19"/>
    <mergeCell ref="C18:C19"/>
    <mergeCell ref="D18:E18"/>
    <mergeCell ref="A35:E35"/>
    <mergeCell ref="F10:J11"/>
    <mergeCell ref="A1:E1"/>
    <mergeCell ref="A3:A4"/>
    <mergeCell ref="B3:B4"/>
    <mergeCell ref="C3:C4"/>
    <mergeCell ref="D3:E3"/>
  </mergeCells>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Лист1</vt:lpstr>
      <vt:lpstr>Лист2</vt:lpstr>
      <vt:lpstr>Лист3</vt:lpstr>
      <vt:lpstr>Лист1!Область_печати</vt:lpstr>
      <vt:lpstr>Лист2!Область_печати</vt:lpstr>
      <vt:lpstr>Лист3!Область_печати</vt:lpstr>
    </vt:vector>
  </TitlesOfParts>
  <Company>Reanimator Extreme Edition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2022-03-14T05:11:02Z</cp:lastPrinted>
  <dcterms:created xsi:type="dcterms:W3CDTF">2020-06-03T08:46:25Z</dcterms:created>
  <dcterms:modified xsi:type="dcterms:W3CDTF">2022-03-24T04:48:24Z</dcterms:modified>
</cp:coreProperties>
</file>