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1472" windowHeight="7488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Лист1!$A$1:$F$29</definedName>
    <definedName name="_xlnm.Print_Area" localSheetId="1">Лист2!$A$1:$G$38</definedName>
    <definedName name="_xlnm.Print_Area" localSheetId="2">Лист3!$A$1:$E$41</definedName>
  </definedNames>
  <calcPr calcId="144525"/>
</workbook>
</file>

<file path=xl/calcChain.xml><?xml version="1.0" encoding="utf-8"?>
<calcChain xmlns="http://schemas.openxmlformats.org/spreadsheetml/2006/main">
  <c r="E12" i="3" l="1"/>
  <c r="F9" i="1"/>
  <c r="F8" i="1"/>
  <c r="F21" i="1"/>
  <c r="C7" i="2" l="1"/>
  <c r="D7" i="2"/>
  <c r="E7" i="2" s="1"/>
  <c r="G15" i="2"/>
  <c r="C14" i="2"/>
  <c r="E8" i="2"/>
  <c r="G8" i="2" s="1"/>
  <c r="E10" i="2"/>
  <c r="G10" i="2" s="1"/>
  <c r="E11" i="2"/>
  <c r="G11" i="2" s="1"/>
  <c r="E12" i="2"/>
  <c r="G12" i="2" s="1"/>
  <c r="E13" i="2"/>
  <c r="G13" i="2" s="1"/>
  <c r="E14" i="2"/>
  <c r="E15" i="2"/>
  <c r="E16" i="2"/>
  <c r="G16" i="2" s="1"/>
  <c r="D17" i="2"/>
  <c r="E17" i="2" s="1"/>
  <c r="D12" i="2"/>
  <c r="D35" i="2"/>
  <c r="D34" i="2"/>
  <c r="G14" i="2" l="1"/>
  <c r="G7" i="2"/>
  <c r="B10" i="2"/>
  <c r="B7" i="3" l="1"/>
  <c r="C35" i="3"/>
  <c r="B32" i="3"/>
  <c r="B25" i="3"/>
  <c r="E30" i="2"/>
  <c r="E31" i="2"/>
  <c r="E32" i="2"/>
  <c r="E33" i="2"/>
  <c r="E34" i="2"/>
  <c r="E35" i="2"/>
  <c r="B30" i="2"/>
  <c r="B31" i="2"/>
  <c r="B32" i="2"/>
  <c r="B33" i="2"/>
  <c r="B34" i="2"/>
  <c r="B35" i="2"/>
  <c r="B8" i="2"/>
  <c r="B9" i="2"/>
  <c r="B11" i="2"/>
  <c r="B12" i="2"/>
  <c r="B13" i="2"/>
  <c r="B14" i="2"/>
  <c r="B15" i="2"/>
  <c r="B16" i="2"/>
  <c r="D8" i="1"/>
  <c r="C23" i="1"/>
  <c r="C11" i="1"/>
  <c r="C10" i="1"/>
  <c r="B7" i="2" l="1"/>
  <c r="F7" i="2"/>
  <c r="B12" i="3" l="1"/>
  <c r="C12" i="3"/>
  <c r="C37" i="3"/>
  <c r="C17" i="2" l="1"/>
  <c r="F16" i="2"/>
  <c r="B36" i="2"/>
  <c r="E11" i="1"/>
  <c r="E23" i="3"/>
  <c r="E24" i="3"/>
  <c r="D23" i="3"/>
  <c r="D24" i="3"/>
  <c r="C25" i="3"/>
  <c r="B17" i="2" l="1"/>
  <c r="B18" i="2" s="1"/>
  <c r="G17" i="2"/>
  <c r="C18" i="2"/>
  <c r="F17" i="2"/>
  <c r="C36" i="2"/>
  <c r="E8" i="1"/>
  <c r="E6" i="3" l="1"/>
  <c r="E7" i="3"/>
  <c r="E8" i="3"/>
  <c r="E9" i="3"/>
  <c r="E10" i="3"/>
  <c r="E5" i="3"/>
  <c r="D5" i="3"/>
  <c r="E11" i="3"/>
  <c r="F10" i="2"/>
  <c r="F11" i="2"/>
  <c r="F12" i="2"/>
  <c r="F13" i="2"/>
  <c r="F14" i="2"/>
  <c r="F15" i="2"/>
  <c r="G33" i="2"/>
  <c r="G31" i="2"/>
  <c r="F23" i="1"/>
  <c r="E23" i="1"/>
  <c r="E21" i="1"/>
  <c r="F11" i="1"/>
  <c r="F10" i="1"/>
  <c r="E10" i="1"/>
  <c r="E9" i="1"/>
  <c r="D26" i="3" l="1"/>
  <c r="E26" i="3"/>
  <c r="D28" i="3"/>
  <c r="E28" i="3"/>
  <c r="D29" i="3"/>
  <c r="E29" i="3"/>
  <c r="D30" i="3"/>
  <c r="E30" i="3"/>
  <c r="D31" i="3"/>
  <c r="E31" i="3"/>
  <c r="D32" i="3"/>
  <c r="E32" i="3"/>
  <c r="D33" i="3"/>
  <c r="D34" i="3"/>
  <c r="E34" i="3"/>
  <c r="D36" i="3"/>
  <c r="E36" i="3"/>
  <c r="E25" i="3"/>
  <c r="D25" i="3"/>
  <c r="D6" i="3" l="1"/>
  <c r="D7" i="3"/>
  <c r="D8" i="3"/>
  <c r="D9" i="3"/>
  <c r="D10" i="3"/>
  <c r="D11" i="3"/>
  <c r="D12" i="3" l="1"/>
  <c r="D35" i="3"/>
  <c r="E35" i="3"/>
  <c r="D37" i="3" l="1"/>
  <c r="E37" i="3"/>
  <c r="F30" i="2" l="1"/>
  <c r="F34" i="2"/>
  <c r="F33" i="2"/>
  <c r="G35" i="2"/>
  <c r="G34" i="2" l="1"/>
  <c r="G30" i="2"/>
  <c r="F31" i="2"/>
  <c r="F35" i="2"/>
  <c r="F32" i="2"/>
  <c r="G32" i="2"/>
  <c r="F8" i="2" l="1"/>
  <c r="D36" i="2"/>
  <c r="E36" i="2"/>
  <c r="G36" i="2" s="1"/>
  <c r="F36" i="2" l="1"/>
  <c r="E9" i="2"/>
  <c r="E18" i="2" s="1"/>
  <c r="G18" i="2" s="1"/>
  <c r="F9" i="2" l="1"/>
  <c r="D18" i="2"/>
  <c r="F18" i="2" l="1"/>
</calcChain>
</file>

<file path=xl/sharedStrings.xml><?xml version="1.0" encoding="utf-8"?>
<sst xmlns="http://schemas.openxmlformats.org/spreadsheetml/2006/main" count="121" uniqueCount="81">
  <si>
    <t>%</t>
  </si>
  <si>
    <t>тонн</t>
  </si>
  <si>
    <t>1. Ишлаб чикариш курсаткичларини бажарилиши</t>
  </si>
  <si>
    <t>1.1 Тегирмон буйича</t>
  </si>
  <si>
    <t>Масулот номи</t>
  </si>
  <si>
    <t>Улчов бирлиги</t>
  </si>
  <si>
    <t>Режа</t>
  </si>
  <si>
    <t>Амалда</t>
  </si>
  <si>
    <t>Фарки</t>
  </si>
  <si>
    <t>(+   -)</t>
  </si>
  <si>
    <t>Донни  кайта ишлаш</t>
  </si>
  <si>
    <t>Жами ишлаб чикарилган махсулот</t>
  </si>
  <si>
    <t>Бугдой кепаги</t>
  </si>
  <si>
    <t>Жорий нархларда махсулот ишлаб чикариш</t>
  </si>
  <si>
    <t>минг сумда</t>
  </si>
  <si>
    <t>1.2 Омухта ем цехи буйича</t>
  </si>
  <si>
    <t>Омухта-ем аралашмаси ишлаб чикариш хажми</t>
  </si>
  <si>
    <t>Жорий нархларда товарлар ишлаб чикариш</t>
  </si>
  <si>
    <t>2. Хисоб китобларни бажариш</t>
  </si>
  <si>
    <t>2.1 Ун ишлаб чикариш</t>
  </si>
  <si>
    <t>Харажатлар номи</t>
  </si>
  <si>
    <t>Бизнес – режа буйича</t>
  </si>
  <si>
    <t>Хакикатда</t>
  </si>
  <si>
    <t xml:space="preserve"> 1 тн учун (сум)</t>
  </si>
  <si>
    <t>Ташки ташкилотлар фаолияти ва хизматлари</t>
  </si>
  <si>
    <t>Ёкилги</t>
  </si>
  <si>
    <t xml:space="preserve">Электро энергия </t>
  </si>
  <si>
    <t>Сув</t>
  </si>
  <si>
    <t>Ягона ижтимоий тулови</t>
  </si>
  <si>
    <t>Асосий воситаларнинг амортизацияси</t>
  </si>
  <si>
    <t>Жами ишлаб чикариш киймати</t>
  </si>
  <si>
    <t>2. 2 Омухта ем ишлаб чикариш</t>
  </si>
  <si>
    <t>Ишлаб чикариш харажатларини тахлил килиш</t>
  </si>
  <si>
    <t>Электроэнергия</t>
  </si>
  <si>
    <t>Амортизация</t>
  </si>
  <si>
    <t>Мехнатга хак тулаш</t>
  </si>
  <si>
    <t>Умумий ишлаб чикариш харажатлари</t>
  </si>
  <si>
    <t>Бошка харажатлар</t>
  </si>
  <si>
    <t>Жами ишлаб чикариш харажатлари</t>
  </si>
  <si>
    <t xml:space="preserve">  2.3  Маъмурий бошкарув ходимларига кетган харажатлар.</t>
  </si>
  <si>
    <t>Бизнес – режа</t>
  </si>
  <si>
    <t>Ягона ижтимоий тулов</t>
  </si>
  <si>
    <t>Уяли алока хизматлари</t>
  </si>
  <si>
    <t>Электр энер. газ, сув,</t>
  </si>
  <si>
    <t>Жами</t>
  </si>
  <si>
    <t xml:space="preserve">Харажатлар номи </t>
  </si>
  <si>
    <t>Махсулотларни сотишнинг ялпи фойдаси</t>
  </si>
  <si>
    <t>Давр харажатлари, жами</t>
  </si>
  <si>
    <t>Сотиш харажатлари</t>
  </si>
  <si>
    <t>Маъмурий харажатлар</t>
  </si>
  <si>
    <t>Бошка операцион харажатлар</t>
  </si>
  <si>
    <t>Асосий фаолиятнинг фойдаси</t>
  </si>
  <si>
    <t xml:space="preserve">Молиявий фаолиятнинг  даромадлари </t>
  </si>
  <si>
    <t>Молиявий фаолият буйича харажатлар</t>
  </si>
  <si>
    <t>Фойда солигини тулагунга кадар фойда</t>
  </si>
  <si>
    <t>Фойда солиги</t>
  </si>
  <si>
    <t>Соф фойда</t>
  </si>
  <si>
    <t>Иктисод булими бошлиги</t>
  </si>
  <si>
    <t>Калькуляция килинадиган махсулотлар хажми</t>
  </si>
  <si>
    <t>Кадоклаш харажатлари</t>
  </si>
  <si>
    <t>шу жумладан</t>
  </si>
  <si>
    <t>Асосий фойданинг бошка даромадлари</t>
  </si>
  <si>
    <t xml:space="preserve">Хом-ашё ва материаллар </t>
  </si>
  <si>
    <t>( +   -)</t>
  </si>
  <si>
    <t>А.Холхўжаев</t>
  </si>
  <si>
    <t>Жами (минг сумда)</t>
  </si>
  <si>
    <t>3.Молиявий натижаларар (Форма-2) режасини амалга ошириш</t>
  </si>
  <si>
    <t>Сотилган махсулот (товар, иш, хизмат) ларнинг    танархи</t>
  </si>
  <si>
    <t xml:space="preserve">Махсулот (товар, иш, хизмат) ларни сотишдан соф тушум </t>
  </si>
  <si>
    <t>Бошқа харажатлар (17счет)</t>
  </si>
  <si>
    <t>Жами                     (минг сумда)</t>
  </si>
  <si>
    <t xml:space="preserve">Материал ва инвентарлар </t>
  </si>
  <si>
    <t>Махсулот таннархи харажатларини 1 сум соф тушумга нисбатан  тушириш керак.</t>
  </si>
  <si>
    <t>«G'alla-Alteg»  АЖда 2023 йил  якуни буйича «Бизнес – режа » тахлили</t>
  </si>
  <si>
    <t xml:space="preserve">      Амалда ишлаб чикариш хажми "Бизнес - режа" буйича белгиланган топширикга нисбатан   49,7 %  бажарилди.</t>
  </si>
  <si>
    <t>Хизмат автомашиналарини саклаш харажатлари</t>
  </si>
  <si>
    <t xml:space="preserve">           Молиявий натижа   -5833734  минг. сум зарар билан якунланди. Бизнес режа кўрсаткичларини амалда бажарилмаслигини асосий сабабларидан бири махсулот  ишлаб чиқариш хажми 2 баробарга пасайганлиги билан боғлиқ.  </t>
  </si>
  <si>
    <t xml:space="preserve">            Харажатлар сметаси режага нисбатан 10 %  кам сарфланган.</t>
  </si>
  <si>
    <r>
      <t xml:space="preserve">     </t>
    </r>
    <r>
      <rPr>
        <b/>
        <sz val="12"/>
        <rFont val="Arial"/>
        <family val="2"/>
        <charset val="204"/>
      </rPr>
      <t xml:space="preserve">     </t>
    </r>
    <r>
      <rPr>
        <sz val="12"/>
        <rFont val="Arial"/>
        <family val="2"/>
        <charset val="204"/>
      </rPr>
      <t xml:space="preserve"> Харажатлар сметаси режага нисбатан 169,7 %ни ташкил қилди, cарф харажатлар ошиб кетиши сабаби махсулот  ишлаб чиқариш хажми 50,3%га  пасайганлиги билан боғлиқ.  .</t>
    </r>
  </si>
  <si>
    <t xml:space="preserve">            Харажатлар сметаси режага нисбатан  121 %ни ташкил қилди. Сарф харажатлар ошиб кетиши сабаби махсулот  ишлаб чиқариш хажми 37,1% га  пасайганлиги билан боғлиқ</t>
  </si>
  <si>
    <t xml:space="preserve">      Амалда ишлаб чикариш хажми "Бизнес - режа" буйича белгиланган топширикга нисбатан  62,9%  бажарилди.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</si>
</sst>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/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4" fillId="0" borderId="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1" fontId="13" fillId="0" borderId="1" xfId="4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0" fontId="7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1" fillId="0" borderId="0" xfId="0" applyFont="1" applyFill="1"/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/>
    <xf numFmtId="0" fontId="8" fillId="0" borderId="0" xfId="0" applyFont="1" applyFill="1" applyBorder="1"/>
    <xf numFmtId="3" fontId="3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justify"/>
    </xf>
    <xf numFmtId="0" fontId="9" fillId="0" borderId="0" xfId="0" applyFont="1" applyFill="1"/>
    <xf numFmtId="3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/>
    <xf numFmtId="3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/>
    <xf numFmtId="3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47 2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7" zoomScale="80" zoomScaleNormal="100" zoomScaleSheetLayoutView="80" workbookViewId="0">
      <selection activeCell="B24" sqref="B24"/>
    </sheetView>
  </sheetViews>
  <sheetFormatPr defaultColWidth="9.109375" defaultRowHeight="14.4" x14ac:dyDescent="0.3"/>
  <cols>
    <col min="1" max="1" width="34.33203125" style="51" customWidth="1"/>
    <col min="2" max="2" width="11.5546875" style="51" customWidth="1"/>
    <col min="3" max="3" width="14.33203125" style="51" customWidth="1"/>
    <col min="4" max="4" width="16.6640625" style="51" customWidth="1"/>
    <col min="5" max="5" width="14.88671875" style="51" customWidth="1"/>
    <col min="6" max="6" width="10.33203125" style="51" customWidth="1"/>
    <col min="7" max="7" width="9.109375" style="51"/>
    <col min="8" max="8" width="10.109375" style="51" bestFit="1" customWidth="1"/>
    <col min="9" max="9" width="9.109375" style="51"/>
    <col min="10" max="10" width="10.109375" style="51" bestFit="1" customWidth="1"/>
    <col min="11" max="16384" width="9.109375" style="51"/>
  </cols>
  <sheetData>
    <row r="1" spans="1:10" ht="15.6" x14ac:dyDescent="0.3">
      <c r="A1" s="75" t="s">
        <v>73</v>
      </c>
      <c r="B1" s="75"/>
      <c r="C1" s="75"/>
      <c r="D1" s="75"/>
      <c r="E1" s="75"/>
      <c r="F1" s="75"/>
    </row>
    <row r="2" spans="1:10" ht="15.6" x14ac:dyDescent="0.3">
      <c r="A2" s="75" t="s">
        <v>2</v>
      </c>
      <c r="B2" s="75"/>
      <c r="C2" s="75"/>
      <c r="D2" s="75"/>
      <c r="E2" s="75"/>
      <c r="F2" s="75"/>
    </row>
    <row r="3" spans="1:10" ht="15.6" x14ac:dyDescent="0.3">
      <c r="A3" s="75" t="s">
        <v>3</v>
      </c>
      <c r="B3" s="75"/>
      <c r="C3" s="75"/>
      <c r="D3" s="75"/>
      <c r="E3" s="75"/>
      <c r="F3" s="75"/>
    </row>
    <row r="4" spans="1:10" ht="15.75" x14ac:dyDescent="0.25">
      <c r="A4" s="75"/>
      <c r="B4" s="75"/>
      <c r="C4" s="75"/>
      <c r="D4" s="75"/>
      <c r="E4" s="75"/>
      <c r="F4" s="75"/>
    </row>
    <row r="5" spans="1:10" ht="15.75" x14ac:dyDescent="0.25">
      <c r="A5" s="81"/>
      <c r="B5" s="81"/>
      <c r="C5" s="81"/>
      <c r="D5" s="81"/>
      <c r="E5" s="81"/>
      <c r="F5" s="81"/>
    </row>
    <row r="6" spans="1:10" ht="20.25" customHeight="1" x14ac:dyDescent="0.3">
      <c r="A6" s="79" t="s">
        <v>4</v>
      </c>
      <c r="B6" s="79" t="s">
        <v>5</v>
      </c>
      <c r="C6" s="79" t="s">
        <v>6</v>
      </c>
      <c r="D6" s="79" t="s">
        <v>7</v>
      </c>
      <c r="E6" s="76" t="s">
        <v>8</v>
      </c>
      <c r="F6" s="77"/>
    </row>
    <row r="7" spans="1:10" ht="20.25" customHeight="1" x14ac:dyDescent="0.3">
      <c r="A7" s="80"/>
      <c r="B7" s="80"/>
      <c r="C7" s="80"/>
      <c r="D7" s="80"/>
      <c r="E7" s="45" t="s">
        <v>9</v>
      </c>
      <c r="F7" s="45" t="s">
        <v>0</v>
      </c>
    </row>
    <row r="8" spans="1:10" ht="37.5" customHeight="1" x14ac:dyDescent="0.3">
      <c r="A8" s="9" t="s">
        <v>10</v>
      </c>
      <c r="B8" s="52" t="s">
        <v>1</v>
      </c>
      <c r="C8" s="53">
        <v>96000</v>
      </c>
      <c r="D8" s="54">
        <f>D9*1.33333</f>
        <v>60411.848969999999</v>
      </c>
      <c r="E8" s="53">
        <f>D8-C8</f>
        <v>-35588.151030000001</v>
      </c>
      <c r="F8" s="54">
        <f>D8/C8*100</f>
        <v>62.929009343749996</v>
      </c>
    </row>
    <row r="9" spans="1:10" ht="37.5" customHeight="1" x14ac:dyDescent="0.3">
      <c r="A9" s="11" t="s">
        <v>11</v>
      </c>
      <c r="B9" s="55" t="s">
        <v>1</v>
      </c>
      <c r="C9" s="56">
        <v>72000</v>
      </c>
      <c r="D9" s="57">
        <v>45309</v>
      </c>
      <c r="E9" s="56">
        <f>D9-C9</f>
        <v>-26691</v>
      </c>
      <c r="F9" s="58">
        <f>D9/C9*100</f>
        <v>62.929166666666667</v>
      </c>
    </row>
    <row r="10" spans="1:10" ht="37.5" customHeight="1" x14ac:dyDescent="0.3">
      <c r="A10" s="9" t="s">
        <v>12</v>
      </c>
      <c r="B10" s="52" t="s">
        <v>1</v>
      </c>
      <c r="C10" s="53">
        <f>15120/3*4</f>
        <v>20160</v>
      </c>
      <c r="D10" s="53">
        <v>14142</v>
      </c>
      <c r="E10" s="53">
        <f>D10-C10</f>
        <v>-6018</v>
      </c>
      <c r="F10" s="54">
        <f>D10/C10*100</f>
        <v>70.148809523809518</v>
      </c>
    </row>
    <row r="11" spans="1:10" ht="37.5" customHeight="1" x14ac:dyDescent="0.3">
      <c r="A11" s="3" t="s">
        <v>13</v>
      </c>
      <c r="B11" s="59" t="s">
        <v>14</v>
      </c>
      <c r="C11" s="53">
        <f>4*75768300</f>
        <v>303073200</v>
      </c>
      <c r="D11" s="53">
        <v>194371442</v>
      </c>
      <c r="E11" s="53">
        <f>D11-C11</f>
        <v>-108701758</v>
      </c>
      <c r="F11" s="54">
        <f>D11/C11*100</f>
        <v>64.133497122147389</v>
      </c>
    </row>
    <row r="12" spans="1:10" ht="15" x14ac:dyDescent="0.25">
      <c r="A12" s="60"/>
      <c r="B12" s="61"/>
      <c r="C12" s="61"/>
      <c r="D12" s="61"/>
      <c r="E12" s="61"/>
      <c r="F12" s="61"/>
    </row>
    <row r="13" spans="1:10" ht="37.5" customHeight="1" x14ac:dyDescent="0.3">
      <c r="A13" s="74" t="s">
        <v>80</v>
      </c>
      <c r="B13" s="74"/>
      <c r="C13" s="74"/>
      <c r="D13" s="74"/>
      <c r="E13" s="74"/>
      <c r="F13" s="74"/>
    </row>
    <row r="14" spans="1:10" ht="15.75" x14ac:dyDescent="0.25">
      <c r="A14" s="62"/>
      <c r="B14" s="62"/>
      <c r="C14" s="62"/>
      <c r="D14" s="62"/>
      <c r="E14" s="62"/>
      <c r="F14" s="62"/>
      <c r="H14" s="63"/>
    </row>
    <row r="15" spans="1:10" ht="15.75" x14ac:dyDescent="0.25">
      <c r="A15" s="62"/>
      <c r="B15" s="62"/>
      <c r="D15" s="62"/>
      <c r="E15" s="62"/>
      <c r="F15" s="62"/>
      <c r="J15" s="64"/>
    </row>
    <row r="16" spans="1:10" ht="15" x14ac:dyDescent="0.25">
      <c r="A16" s="65"/>
      <c r="B16" s="65"/>
      <c r="C16" s="65"/>
      <c r="D16" s="65"/>
      <c r="E16" s="65"/>
      <c r="F16" s="65"/>
    </row>
    <row r="17" spans="1:6" ht="15.6" x14ac:dyDescent="0.3">
      <c r="A17" s="75" t="s">
        <v>15</v>
      </c>
      <c r="B17" s="75"/>
      <c r="C17" s="75"/>
      <c r="D17" s="75"/>
      <c r="E17" s="75"/>
      <c r="F17" s="75"/>
    </row>
    <row r="18" spans="1:6" ht="15.6" x14ac:dyDescent="0.3">
      <c r="A18" s="66"/>
      <c r="B18" s="66"/>
      <c r="C18" s="66"/>
      <c r="D18" s="66"/>
      <c r="E18" s="66"/>
      <c r="F18" s="66"/>
    </row>
    <row r="19" spans="1:6" ht="18.75" customHeight="1" x14ac:dyDescent="0.3">
      <c r="A19" s="79" t="s">
        <v>4</v>
      </c>
      <c r="B19" s="79" t="s">
        <v>5</v>
      </c>
      <c r="C19" s="79" t="s">
        <v>6</v>
      </c>
      <c r="D19" s="79" t="s">
        <v>7</v>
      </c>
      <c r="E19" s="76" t="s">
        <v>8</v>
      </c>
      <c r="F19" s="77"/>
    </row>
    <row r="20" spans="1:6" ht="18.75" customHeight="1" x14ac:dyDescent="0.3">
      <c r="A20" s="80"/>
      <c r="B20" s="80"/>
      <c r="C20" s="80"/>
      <c r="D20" s="80"/>
      <c r="E20" s="45" t="s">
        <v>9</v>
      </c>
      <c r="F20" s="45" t="s">
        <v>0</v>
      </c>
    </row>
    <row r="21" spans="1:6" ht="48" customHeight="1" x14ac:dyDescent="0.3">
      <c r="A21" s="3" t="s">
        <v>16</v>
      </c>
      <c r="B21" s="59" t="s">
        <v>1</v>
      </c>
      <c r="C21" s="53">
        <v>30000</v>
      </c>
      <c r="D21" s="67">
        <v>14910</v>
      </c>
      <c r="E21" s="53">
        <f>D21-C21</f>
        <v>-15090</v>
      </c>
      <c r="F21" s="68">
        <f>D21/C21*100</f>
        <v>49.7</v>
      </c>
    </row>
    <row r="22" spans="1:6" ht="15" x14ac:dyDescent="0.3">
      <c r="A22" s="3"/>
      <c r="B22" s="59"/>
      <c r="C22" s="69"/>
      <c r="D22" s="70"/>
      <c r="E22" s="53"/>
      <c r="F22" s="68"/>
    </row>
    <row r="23" spans="1:6" ht="47.25" customHeight="1" x14ac:dyDescent="0.3">
      <c r="A23" s="3" t="s">
        <v>17</v>
      </c>
      <c r="B23" s="59" t="s">
        <v>14</v>
      </c>
      <c r="C23" s="67">
        <f>4*15173895</f>
        <v>60695580</v>
      </c>
      <c r="D23" s="67">
        <v>30251572</v>
      </c>
      <c r="E23" s="53">
        <f>D23-C23</f>
        <v>-30444008</v>
      </c>
      <c r="F23" s="68">
        <f>D23/C23*100</f>
        <v>49.841474453329219</v>
      </c>
    </row>
    <row r="24" spans="1:6" x14ac:dyDescent="0.3">
      <c r="A24" s="71"/>
      <c r="B24" s="71"/>
      <c r="C24" s="72"/>
      <c r="D24" s="72"/>
      <c r="E24" s="71"/>
      <c r="F24" s="71"/>
    </row>
    <row r="25" spans="1:6" x14ac:dyDescent="0.3">
      <c r="A25" s="73"/>
      <c r="B25" s="73"/>
      <c r="D25" s="73"/>
      <c r="E25" s="73"/>
      <c r="F25" s="73"/>
    </row>
    <row r="26" spans="1:6" ht="49.5" customHeight="1" x14ac:dyDescent="0.3">
      <c r="A26" s="74" t="s">
        <v>74</v>
      </c>
      <c r="B26" s="74"/>
      <c r="C26" s="74"/>
      <c r="D26" s="74"/>
      <c r="E26" s="74"/>
      <c r="F26" s="74"/>
    </row>
    <row r="27" spans="1:6" x14ac:dyDescent="0.3">
      <c r="A27" s="78"/>
      <c r="B27" s="78"/>
      <c r="C27" s="78"/>
      <c r="D27" s="78"/>
      <c r="E27" s="78"/>
      <c r="F27" s="78"/>
    </row>
    <row r="28" spans="1:6" ht="15.6" x14ac:dyDescent="0.3">
      <c r="A28" s="66"/>
      <c r="B28" s="66"/>
      <c r="C28" s="66"/>
      <c r="D28" s="66"/>
      <c r="E28" s="66"/>
      <c r="F28" s="66"/>
    </row>
  </sheetData>
  <mergeCells count="19">
    <mergeCell ref="E6:F6"/>
    <mergeCell ref="A1:F1"/>
    <mergeCell ref="A3:F3"/>
    <mergeCell ref="A4:F4"/>
    <mergeCell ref="A5:F5"/>
    <mergeCell ref="A2:F2"/>
    <mergeCell ref="A6:A7"/>
    <mergeCell ref="B6:B7"/>
    <mergeCell ref="C6:C7"/>
    <mergeCell ref="D6:D7"/>
    <mergeCell ref="A13:F13"/>
    <mergeCell ref="A17:F17"/>
    <mergeCell ref="E19:F19"/>
    <mergeCell ref="A26:F26"/>
    <mergeCell ref="A27:F27"/>
    <mergeCell ref="A19:A20"/>
    <mergeCell ref="B19:B20"/>
    <mergeCell ref="C19:C20"/>
    <mergeCell ref="D19:D2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19" zoomScaleNormal="100" zoomScaleSheetLayoutView="83" workbookViewId="0">
      <selection activeCell="D29" sqref="D29:E29"/>
    </sheetView>
  </sheetViews>
  <sheetFormatPr defaultColWidth="9.109375" defaultRowHeight="13.8" x14ac:dyDescent="0.25"/>
  <cols>
    <col min="1" max="1" width="38.33203125" style="1" customWidth="1"/>
    <col min="2" max="3" width="14.5546875" style="1" customWidth="1"/>
    <col min="4" max="4" width="14.6640625" style="1" customWidth="1"/>
    <col min="5" max="5" width="14.5546875" style="1" customWidth="1"/>
    <col min="6" max="6" width="12.5546875" style="1" bestFit="1" customWidth="1"/>
    <col min="7" max="7" width="9.88671875" style="1" bestFit="1" customWidth="1"/>
    <col min="8" max="10" width="19.6640625" style="1" customWidth="1"/>
    <col min="11" max="12" width="28.44140625" style="1" customWidth="1"/>
    <col min="13" max="16384" width="9.109375" style="1"/>
  </cols>
  <sheetData>
    <row r="1" spans="1:8" x14ac:dyDescent="0.25">
      <c r="A1" s="92" t="s">
        <v>18</v>
      </c>
      <c r="B1" s="92"/>
      <c r="C1" s="92"/>
      <c r="D1" s="92"/>
      <c r="E1" s="92"/>
      <c r="F1" s="92"/>
      <c r="G1" s="92"/>
    </row>
    <row r="2" spans="1:8" x14ac:dyDescent="0.25">
      <c r="A2" s="92" t="s">
        <v>19</v>
      </c>
      <c r="B2" s="92"/>
      <c r="C2" s="92"/>
      <c r="D2" s="92"/>
      <c r="E2" s="92"/>
      <c r="F2" s="92"/>
      <c r="G2" s="92"/>
    </row>
    <row r="4" spans="1:8" ht="22.5" customHeight="1" x14ac:dyDescent="0.25">
      <c r="A4" s="79" t="s">
        <v>20</v>
      </c>
      <c r="B4" s="83" t="s">
        <v>21</v>
      </c>
      <c r="C4" s="83"/>
      <c r="D4" s="84" t="s">
        <v>22</v>
      </c>
      <c r="E4" s="85"/>
      <c r="F4" s="95" t="s">
        <v>8</v>
      </c>
      <c r="G4" s="95"/>
    </row>
    <row r="5" spans="1:8" ht="27.6" x14ac:dyDescent="0.25">
      <c r="A5" s="80"/>
      <c r="B5" s="2" t="s">
        <v>70</v>
      </c>
      <c r="C5" s="2" t="s">
        <v>23</v>
      </c>
      <c r="D5" s="2" t="s">
        <v>70</v>
      </c>
      <c r="E5" s="2" t="s">
        <v>23</v>
      </c>
      <c r="F5" s="95"/>
      <c r="G5" s="95"/>
    </row>
    <row r="6" spans="1:8" ht="43.5" customHeight="1" x14ac:dyDescent="0.25">
      <c r="A6" s="3" t="s">
        <v>58</v>
      </c>
      <c r="B6" s="96">
        <v>72000</v>
      </c>
      <c r="C6" s="97"/>
      <c r="D6" s="96">
        <v>45309</v>
      </c>
      <c r="E6" s="97"/>
      <c r="F6" s="49" t="s">
        <v>63</v>
      </c>
      <c r="G6" s="2" t="s">
        <v>0</v>
      </c>
      <c r="H6" s="50"/>
    </row>
    <row r="7" spans="1:8" ht="23.25" customHeight="1" x14ac:dyDescent="0.25">
      <c r="A7" s="4" t="s">
        <v>62</v>
      </c>
      <c r="B7" s="5">
        <f>C7*72</f>
        <v>196071428.57142854</v>
      </c>
      <c r="C7" s="5">
        <f>(3050000/1.12)</f>
        <v>2723214.2857142854</v>
      </c>
      <c r="D7" s="5">
        <f>163960734.6-24800901</f>
        <v>139159833.59999999</v>
      </c>
      <c r="E7" s="5">
        <f>D7/45.309</f>
        <v>3071350.8044759319</v>
      </c>
      <c r="F7" s="5">
        <f>E7-C7</f>
        <v>348136.51876164647</v>
      </c>
      <c r="G7" s="6">
        <f>E7/C7*100</f>
        <v>112.78402954141129</v>
      </c>
      <c r="H7" s="47"/>
    </row>
    <row r="8" spans="1:8" ht="23.25" customHeight="1" x14ac:dyDescent="0.25">
      <c r="A8" s="3" t="s">
        <v>59</v>
      </c>
      <c r="B8" s="5">
        <f t="shared" ref="B8:B17" si="0">C8*72</f>
        <v>790560</v>
      </c>
      <c r="C8" s="5">
        <v>10980</v>
      </c>
      <c r="D8" s="5">
        <v>459748.7</v>
      </c>
      <c r="E8" s="5">
        <f t="shared" ref="E8:E17" si="1">D8/45.309</f>
        <v>10146.961972235098</v>
      </c>
      <c r="F8" s="5">
        <f t="shared" ref="F8:F16" si="2">E8-C8</f>
        <v>-833.03802776490193</v>
      </c>
      <c r="G8" s="6">
        <f t="shared" ref="G8:G18" si="3">E8/C8*100</f>
        <v>92.413132716166643</v>
      </c>
      <c r="H8" s="47"/>
    </row>
    <row r="9" spans="1:8" ht="34.5" customHeight="1" x14ac:dyDescent="0.25">
      <c r="A9" s="3" t="s">
        <v>24</v>
      </c>
      <c r="B9" s="5">
        <f t="shared" si="0"/>
        <v>0</v>
      </c>
      <c r="C9" s="5">
        <v>0</v>
      </c>
      <c r="D9" s="5">
        <v>0</v>
      </c>
      <c r="E9" s="5">
        <f t="shared" si="1"/>
        <v>0</v>
      </c>
      <c r="F9" s="5">
        <f t="shared" si="2"/>
        <v>0</v>
      </c>
      <c r="G9" s="6">
        <v>0</v>
      </c>
      <c r="H9" s="47"/>
    </row>
    <row r="10" spans="1:8" ht="23.25" customHeight="1" x14ac:dyDescent="0.25">
      <c r="A10" s="3" t="s">
        <v>25</v>
      </c>
      <c r="B10" s="5">
        <f t="shared" si="0"/>
        <v>161496</v>
      </c>
      <c r="C10" s="5">
        <v>2243</v>
      </c>
      <c r="D10" s="5">
        <v>111013.7</v>
      </c>
      <c r="E10" s="5">
        <f t="shared" si="1"/>
        <v>2450.1467699574036</v>
      </c>
      <c r="F10" s="5">
        <f t="shared" si="2"/>
        <v>207.14676995740365</v>
      </c>
      <c r="G10" s="6">
        <f t="shared" si="3"/>
        <v>109.23525501370501</v>
      </c>
      <c r="H10" s="47"/>
    </row>
    <row r="11" spans="1:8" ht="23.25" customHeight="1" x14ac:dyDescent="0.25">
      <c r="A11" s="3" t="s">
        <v>26</v>
      </c>
      <c r="B11" s="5">
        <f t="shared" si="0"/>
        <v>2814048</v>
      </c>
      <c r="C11" s="5">
        <v>39084</v>
      </c>
      <c r="D11" s="5">
        <v>1964500.9</v>
      </c>
      <c r="E11" s="5">
        <f t="shared" si="1"/>
        <v>43357.851640954337</v>
      </c>
      <c r="F11" s="5">
        <f t="shared" si="2"/>
        <v>4273.8516409543372</v>
      </c>
      <c r="G11" s="6">
        <f t="shared" si="3"/>
        <v>110.9350415539718</v>
      </c>
      <c r="H11" s="47"/>
    </row>
    <row r="12" spans="1:8" ht="23.25" customHeight="1" x14ac:dyDescent="0.25">
      <c r="A12" s="3" t="s">
        <v>27</v>
      </c>
      <c r="B12" s="5">
        <f t="shared" si="0"/>
        <v>463032</v>
      </c>
      <c r="C12" s="5">
        <v>6431</v>
      </c>
      <c r="D12" s="5">
        <f>16071.5+231575.5</f>
        <v>247647</v>
      </c>
      <c r="E12" s="5">
        <f t="shared" si="1"/>
        <v>5465.7352843805866</v>
      </c>
      <c r="F12" s="5">
        <f t="shared" si="2"/>
        <v>-965.26471561941344</v>
      </c>
      <c r="G12" s="6">
        <f t="shared" si="3"/>
        <v>84.99044136807008</v>
      </c>
      <c r="H12" s="47"/>
    </row>
    <row r="13" spans="1:8" ht="23.25" customHeight="1" x14ac:dyDescent="0.25">
      <c r="A13" s="9" t="s">
        <v>35</v>
      </c>
      <c r="B13" s="5">
        <f t="shared" si="0"/>
        <v>5540472</v>
      </c>
      <c r="C13" s="5">
        <v>76951</v>
      </c>
      <c r="D13" s="5">
        <v>4309360</v>
      </c>
      <c r="E13" s="5">
        <f t="shared" si="1"/>
        <v>95110.463704782713</v>
      </c>
      <c r="F13" s="5">
        <f t="shared" si="2"/>
        <v>18159.463704782713</v>
      </c>
      <c r="G13" s="6">
        <f t="shared" si="3"/>
        <v>123.59873647487714</v>
      </c>
      <c r="H13" s="47"/>
    </row>
    <row r="14" spans="1:8" ht="23.25" customHeight="1" x14ac:dyDescent="0.25">
      <c r="A14" s="3" t="s">
        <v>28</v>
      </c>
      <c r="B14" s="5">
        <f t="shared" si="0"/>
        <v>664856.6399999999</v>
      </c>
      <c r="C14" s="5">
        <f>C13*0.12</f>
        <v>9234.119999999999</v>
      </c>
      <c r="D14" s="5">
        <v>502750.8</v>
      </c>
      <c r="E14" s="5">
        <f t="shared" si="1"/>
        <v>11096.047142951731</v>
      </c>
      <c r="F14" s="5">
        <f t="shared" si="2"/>
        <v>1861.9271429517321</v>
      </c>
      <c r="G14" s="6">
        <f t="shared" si="3"/>
        <v>120.16355801041931</v>
      </c>
      <c r="H14" s="47"/>
    </row>
    <row r="15" spans="1:8" ht="23.4" customHeight="1" x14ac:dyDescent="0.25">
      <c r="A15" s="3" t="s">
        <v>29</v>
      </c>
      <c r="B15" s="5">
        <f t="shared" si="0"/>
        <v>972576</v>
      </c>
      <c r="C15" s="5">
        <v>13508</v>
      </c>
      <c r="D15" s="5">
        <v>567365.4</v>
      </c>
      <c r="E15" s="5">
        <f t="shared" si="1"/>
        <v>12522.134675230089</v>
      </c>
      <c r="F15" s="5">
        <f t="shared" si="2"/>
        <v>-985.86532476991124</v>
      </c>
      <c r="G15" s="6">
        <f t="shared" si="3"/>
        <v>92.701618857196394</v>
      </c>
      <c r="H15" s="47"/>
    </row>
    <row r="16" spans="1:8" ht="22.8" customHeight="1" x14ac:dyDescent="0.25">
      <c r="A16" s="9" t="s">
        <v>36</v>
      </c>
      <c r="B16" s="5">
        <f t="shared" si="0"/>
        <v>9082224</v>
      </c>
      <c r="C16" s="5">
        <v>126142</v>
      </c>
      <c r="D16" s="5">
        <v>17026035.600000001</v>
      </c>
      <c r="E16" s="5">
        <f t="shared" si="1"/>
        <v>375776.01800966699</v>
      </c>
      <c r="F16" s="5">
        <f t="shared" si="2"/>
        <v>249634.01800966699</v>
      </c>
      <c r="G16" s="6">
        <f t="shared" si="3"/>
        <v>297.89920725029486</v>
      </c>
      <c r="H16" s="47"/>
    </row>
    <row r="17" spans="1:13" ht="23.25" customHeight="1" x14ac:dyDescent="0.25">
      <c r="A17" s="10" t="s">
        <v>69</v>
      </c>
      <c r="B17" s="5">
        <f t="shared" si="0"/>
        <v>1960714.2857142854</v>
      </c>
      <c r="C17" s="5">
        <f>C7/100</f>
        <v>27232.142857142855</v>
      </c>
      <c r="D17" s="5">
        <f>214220+2386297</f>
        <v>2600517</v>
      </c>
      <c r="E17" s="5">
        <f t="shared" si="1"/>
        <v>57395.153280805142</v>
      </c>
      <c r="F17" s="5">
        <f t="shared" ref="F17" si="4">E17-C17</f>
        <v>30163.010423662286</v>
      </c>
      <c r="G17" s="6">
        <f t="shared" si="3"/>
        <v>210.76253008033365</v>
      </c>
      <c r="H17" s="47"/>
    </row>
    <row r="18" spans="1:13" ht="21" customHeight="1" x14ac:dyDescent="0.25">
      <c r="A18" s="11" t="s">
        <v>30</v>
      </c>
      <c r="B18" s="12">
        <f>SUM(B7:B17)</f>
        <v>218521407.49714282</v>
      </c>
      <c r="C18" s="12">
        <f>SUM(C7:C17)</f>
        <v>3035019.5485714283</v>
      </c>
      <c r="D18" s="12">
        <f>SUM(D7:D17)</f>
        <v>166948772.69999999</v>
      </c>
      <c r="E18" s="12">
        <f>SUM(E7:E17)</f>
        <v>3684671.3169568959</v>
      </c>
      <c r="F18" s="12">
        <f>SUM(F7:F17)</f>
        <v>649651.7683854677</v>
      </c>
      <c r="G18" s="103">
        <f t="shared" si="3"/>
        <v>121.40519222326776</v>
      </c>
      <c r="H18" s="48"/>
    </row>
    <row r="19" spans="1:13" s="14" customFormat="1" x14ac:dyDescent="0.25">
      <c r="A19" s="13"/>
      <c r="B19" s="15"/>
      <c r="C19" s="15"/>
      <c r="D19" s="15"/>
      <c r="E19" s="15"/>
    </row>
    <row r="20" spans="1:13" ht="67.5" customHeight="1" x14ac:dyDescent="0.25">
      <c r="A20" s="82" t="s">
        <v>79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 ht="15" x14ac:dyDescent="0.25">
      <c r="A21" s="93" t="s">
        <v>72</v>
      </c>
      <c r="B21" s="93"/>
      <c r="C21" s="93"/>
      <c r="D21" s="93"/>
      <c r="E21" s="93"/>
      <c r="F21" s="93"/>
      <c r="G21" s="93"/>
    </row>
    <row r="22" spans="1:13" ht="15" x14ac:dyDescent="0.25">
      <c r="A22" s="16"/>
      <c r="B22" s="43"/>
      <c r="C22" s="43"/>
      <c r="D22" s="43"/>
      <c r="E22" s="43"/>
      <c r="F22" s="43"/>
      <c r="G22" s="43"/>
    </row>
    <row r="23" spans="1:13" x14ac:dyDescent="0.25">
      <c r="E23" s="94"/>
      <c r="F23" s="94"/>
      <c r="G23" s="94"/>
    </row>
    <row r="24" spans="1:13" ht="15.6" x14ac:dyDescent="0.3">
      <c r="A24" s="75" t="s">
        <v>31</v>
      </c>
      <c r="B24" s="75"/>
      <c r="C24" s="75"/>
      <c r="D24" s="75"/>
      <c r="E24" s="75"/>
      <c r="F24" s="75"/>
      <c r="G24" s="75"/>
    </row>
    <row r="25" spans="1:13" ht="15.6" x14ac:dyDescent="0.3">
      <c r="A25" s="75" t="s">
        <v>32</v>
      </c>
      <c r="B25" s="75"/>
      <c r="C25" s="75"/>
      <c r="D25" s="75"/>
      <c r="E25" s="75"/>
      <c r="F25" s="75"/>
      <c r="G25" s="75"/>
    </row>
    <row r="27" spans="1:13" ht="17.25" customHeight="1" x14ac:dyDescent="0.25">
      <c r="A27" s="79" t="s">
        <v>20</v>
      </c>
      <c r="B27" s="83" t="s">
        <v>21</v>
      </c>
      <c r="C27" s="83"/>
      <c r="D27" s="84" t="s">
        <v>22</v>
      </c>
      <c r="E27" s="85"/>
      <c r="F27" s="86" t="s">
        <v>8</v>
      </c>
      <c r="G27" s="87"/>
    </row>
    <row r="28" spans="1:13" ht="27.6" x14ac:dyDescent="0.25">
      <c r="A28" s="80"/>
      <c r="B28" s="2" t="s">
        <v>65</v>
      </c>
      <c r="C28" s="2" t="s">
        <v>23</v>
      </c>
      <c r="D28" s="2" t="s">
        <v>65</v>
      </c>
      <c r="E28" s="2" t="s">
        <v>23</v>
      </c>
      <c r="F28" s="88"/>
      <c r="G28" s="89"/>
    </row>
    <row r="29" spans="1:13" ht="33.75" customHeight="1" x14ac:dyDescent="0.25">
      <c r="A29" s="3" t="s">
        <v>58</v>
      </c>
      <c r="B29" s="90">
        <v>30000</v>
      </c>
      <c r="C29" s="91"/>
      <c r="D29" s="90">
        <v>14910</v>
      </c>
      <c r="E29" s="91"/>
      <c r="F29" s="45" t="s">
        <v>9</v>
      </c>
      <c r="G29" s="45" t="s">
        <v>0</v>
      </c>
    </row>
    <row r="30" spans="1:13" ht="21" customHeight="1" x14ac:dyDescent="0.25">
      <c r="A30" s="9" t="s">
        <v>33</v>
      </c>
      <c r="B30" s="18">
        <f t="shared" ref="B30:B35" si="5">C30*30</f>
        <v>215850</v>
      </c>
      <c r="C30" s="19">
        <v>7195</v>
      </c>
      <c r="D30" s="18">
        <v>133961.5</v>
      </c>
      <c r="E30" s="19">
        <f t="shared" ref="E30:E35" si="6">D30/14.91</f>
        <v>8984.6747149564053</v>
      </c>
      <c r="F30" s="6">
        <f t="shared" ref="F30:F35" si="7">E30-C30</f>
        <v>1789.6747149564053</v>
      </c>
      <c r="G30" s="7">
        <f t="shared" ref="G30:G35" si="8">E30/C30*100</f>
        <v>124.87386678188193</v>
      </c>
    </row>
    <row r="31" spans="1:13" ht="21" customHeight="1" x14ac:dyDescent="0.25">
      <c r="A31" s="9" t="s">
        <v>34</v>
      </c>
      <c r="B31" s="18">
        <f t="shared" si="5"/>
        <v>104010</v>
      </c>
      <c r="C31" s="19">
        <v>3467</v>
      </c>
      <c r="D31" s="18">
        <v>108607.6</v>
      </c>
      <c r="E31" s="19">
        <f t="shared" si="6"/>
        <v>7284.2119382964456</v>
      </c>
      <c r="F31" s="6">
        <f t="shared" si="7"/>
        <v>3817.2119382964456</v>
      </c>
      <c r="G31" s="7">
        <f>E31/C31*100</f>
        <v>210.1012961723809</v>
      </c>
    </row>
    <row r="32" spans="1:13" ht="21" customHeight="1" x14ac:dyDescent="0.25">
      <c r="A32" s="9" t="s">
        <v>35</v>
      </c>
      <c r="B32" s="18">
        <f t="shared" si="5"/>
        <v>1829250</v>
      </c>
      <c r="C32" s="19">
        <v>60975</v>
      </c>
      <c r="D32" s="18">
        <v>1570145</v>
      </c>
      <c r="E32" s="19">
        <f t="shared" si="6"/>
        <v>105308.18242790074</v>
      </c>
      <c r="F32" s="6">
        <f t="shared" si="7"/>
        <v>44333.182427900741</v>
      </c>
      <c r="G32" s="7">
        <f t="shared" si="8"/>
        <v>172.70714625321975</v>
      </c>
    </row>
    <row r="33" spans="1:7" ht="21" customHeight="1" x14ac:dyDescent="0.25">
      <c r="A33" s="9" t="s">
        <v>28</v>
      </c>
      <c r="B33" s="18">
        <f t="shared" si="5"/>
        <v>217770</v>
      </c>
      <c r="C33" s="19">
        <v>7259</v>
      </c>
      <c r="D33" s="18">
        <v>186584</v>
      </c>
      <c r="E33" s="19">
        <f t="shared" si="6"/>
        <v>12514.0174379611</v>
      </c>
      <c r="F33" s="6">
        <f t="shared" si="7"/>
        <v>5255.0174379610999</v>
      </c>
      <c r="G33" s="7">
        <f>E33/C33*100</f>
        <v>172.3931318082532</v>
      </c>
    </row>
    <row r="34" spans="1:7" ht="21" customHeight="1" x14ac:dyDescent="0.25">
      <c r="A34" s="9" t="s">
        <v>36</v>
      </c>
      <c r="B34" s="18">
        <f t="shared" si="5"/>
        <v>697170</v>
      </c>
      <c r="C34" s="19">
        <v>23239</v>
      </c>
      <c r="D34" s="18">
        <f>323473+194554</f>
        <v>518027</v>
      </c>
      <c r="E34" s="19">
        <f t="shared" si="6"/>
        <v>34743.594902749835</v>
      </c>
      <c r="F34" s="6">
        <f t="shared" si="7"/>
        <v>11504.594902749835</v>
      </c>
      <c r="G34" s="7">
        <f t="shared" si="8"/>
        <v>149.50555059490441</v>
      </c>
    </row>
    <row r="35" spans="1:7" ht="21" customHeight="1" x14ac:dyDescent="0.25">
      <c r="A35" s="9" t="s">
        <v>37</v>
      </c>
      <c r="B35" s="18">
        <f t="shared" si="5"/>
        <v>102270</v>
      </c>
      <c r="C35" s="19">
        <v>3409</v>
      </c>
      <c r="D35" s="18">
        <f>10550+142572</f>
        <v>153122</v>
      </c>
      <c r="E35" s="19">
        <f t="shared" si="6"/>
        <v>10269.751844399732</v>
      </c>
      <c r="F35" s="6">
        <f t="shared" si="7"/>
        <v>6860.7518443997324</v>
      </c>
      <c r="G35" s="7">
        <f t="shared" si="8"/>
        <v>301.25408754472664</v>
      </c>
    </row>
    <row r="36" spans="1:7" ht="21" customHeight="1" x14ac:dyDescent="0.25">
      <c r="A36" s="20" t="s">
        <v>38</v>
      </c>
      <c r="B36" s="21">
        <f>SUM(B30:B35)</f>
        <v>3166320</v>
      </c>
      <c r="C36" s="21">
        <f>SUM(C30:C35)</f>
        <v>105544</v>
      </c>
      <c r="D36" s="21">
        <f>SUM(D30:D35)</f>
        <v>2670447.1</v>
      </c>
      <c r="E36" s="21">
        <f>SUM(E30:E35)</f>
        <v>179104.43326626427</v>
      </c>
      <c r="F36" s="21">
        <f>SUM(F30:F35)</f>
        <v>73560.433266264241</v>
      </c>
      <c r="G36" s="22">
        <f>E36/C36*100</f>
        <v>169.69646144381895</v>
      </c>
    </row>
    <row r="37" spans="1:7" x14ac:dyDescent="0.25">
      <c r="A37" s="23"/>
      <c r="B37" s="24"/>
      <c r="C37" s="24"/>
      <c r="D37" s="24"/>
      <c r="E37" s="25"/>
      <c r="F37" s="26"/>
      <c r="G37" s="26"/>
    </row>
    <row r="38" spans="1:7" ht="62.25" customHeight="1" x14ac:dyDescent="0.25">
      <c r="A38" s="82" t="s">
        <v>78</v>
      </c>
      <c r="B38" s="82"/>
      <c r="C38" s="82"/>
      <c r="D38" s="82"/>
      <c r="E38" s="82"/>
      <c r="F38" s="82"/>
      <c r="G38" s="82"/>
    </row>
    <row r="39" spans="1:7" ht="15" x14ac:dyDescent="0.25">
      <c r="A39" s="35"/>
      <c r="B39" s="35"/>
      <c r="C39" s="35"/>
      <c r="D39" s="35"/>
      <c r="E39" s="35"/>
      <c r="F39" s="35"/>
      <c r="G39" s="35"/>
    </row>
  </sheetData>
  <mergeCells count="21">
    <mergeCell ref="A1:G1"/>
    <mergeCell ref="A2:G2"/>
    <mergeCell ref="A4:A5"/>
    <mergeCell ref="B4:C4"/>
    <mergeCell ref="D4:E4"/>
    <mergeCell ref="F4:G5"/>
    <mergeCell ref="A38:G38"/>
    <mergeCell ref="A27:A28"/>
    <mergeCell ref="H20:M20"/>
    <mergeCell ref="B27:C27"/>
    <mergeCell ref="D27:E27"/>
    <mergeCell ref="F27:G28"/>
    <mergeCell ref="B29:C29"/>
    <mergeCell ref="D29:E29"/>
    <mergeCell ref="A25:G25"/>
    <mergeCell ref="A21:G21"/>
    <mergeCell ref="E23:G23"/>
    <mergeCell ref="A24:G24"/>
    <mergeCell ref="B6:C6"/>
    <mergeCell ref="D6:E6"/>
    <mergeCell ref="A20:G20"/>
  </mergeCells>
  <pageMargins left="0.19685039370078741" right="0.19685039370078741" top="0.31496062992125984" bottom="0.1968503937007874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topLeftCell="A19" zoomScaleNormal="100" zoomScaleSheetLayoutView="100" workbookViewId="0">
      <selection activeCell="A39" sqref="A39:E39"/>
    </sheetView>
  </sheetViews>
  <sheetFormatPr defaultColWidth="9.109375" defaultRowHeight="13.8" x14ac:dyDescent="0.25"/>
  <cols>
    <col min="1" max="1" width="52.109375" style="1" customWidth="1"/>
    <col min="2" max="2" width="11.5546875" style="1" customWidth="1"/>
    <col min="3" max="3" width="11.109375" style="1" customWidth="1"/>
    <col min="4" max="4" width="10.88671875" style="1" bestFit="1" customWidth="1"/>
    <col min="5" max="5" width="10.5546875" style="1" customWidth="1"/>
    <col min="6" max="6" width="9.88671875" style="1" bestFit="1" customWidth="1"/>
    <col min="7" max="16384" width="9.109375" style="1"/>
  </cols>
  <sheetData>
    <row r="1" spans="1:6" x14ac:dyDescent="0.25">
      <c r="A1" s="78" t="s">
        <v>39</v>
      </c>
      <c r="B1" s="78"/>
      <c r="C1" s="78"/>
      <c r="D1" s="78"/>
      <c r="E1" s="78"/>
    </row>
    <row r="2" spans="1:6" ht="15" x14ac:dyDescent="0.25">
      <c r="B2" s="44"/>
      <c r="C2" s="44"/>
      <c r="D2" s="27"/>
      <c r="E2" s="27"/>
    </row>
    <row r="3" spans="1:6" x14ac:dyDescent="0.25">
      <c r="A3" s="100" t="s">
        <v>20</v>
      </c>
      <c r="B3" s="95" t="s">
        <v>40</v>
      </c>
      <c r="C3" s="79" t="s">
        <v>7</v>
      </c>
      <c r="D3" s="76" t="s">
        <v>8</v>
      </c>
      <c r="E3" s="77"/>
    </row>
    <row r="4" spans="1:6" x14ac:dyDescent="0.25">
      <c r="A4" s="101"/>
      <c r="B4" s="95"/>
      <c r="C4" s="102"/>
      <c r="D4" s="17" t="s">
        <v>9</v>
      </c>
      <c r="E4" s="17" t="s">
        <v>0</v>
      </c>
    </row>
    <row r="5" spans="1:6" x14ac:dyDescent="0.25">
      <c r="A5" s="46" t="s">
        <v>75</v>
      </c>
      <c r="B5" s="29">
        <v>65000</v>
      </c>
      <c r="C5" s="29">
        <v>65003</v>
      </c>
      <c r="D5" s="29">
        <f>C5-B5</f>
        <v>3</v>
      </c>
      <c r="E5" s="29">
        <f>C5/B5*100</f>
        <v>100.00461538461538</v>
      </c>
    </row>
    <row r="6" spans="1:6" ht="21" customHeight="1" x14ac:dyDescent="0.25">
      <c r="A6" s="9" t="s">
        <v>35</v>
      </c>
      <c r="B6" s="29">
        <v>4750110</v>
      </c>
      <c r="C6" s="29">
        <v>4701820</v>
      </c>
      <c r="D6" s="29">
        <f t="shared" ref="D6:D11" si="0">C6-B6</f>
        <v>-48290</v>
      </c>
      <c r="E6" s="29">
        <f t="shared" ref="E6:E11" si="1">C6/B6*100</f>
        <v>98.983391963554524</v>
      </c>
    </row>
    <row r="7" spans="1:6" ht="21" customHeight="1" x14ac:dyDescent="0.25">
      <c r="A7" s="28" t="s">
        <v>41</v>
      </c>
      <c r="B7" s="29">
        <f>B6*0.12</f>
        <v>570013.19999999995</v>
      </c>
      <c r="C7" s="29">
        <v>244143</v>
      </c>
      <c r="D7" s="29">
        <f t="shared" si="0"/>
        <v>-325870.19999999995</v>
      </c>
      <c r="E7" s="29">
        <f t="shared" si="1"/>
        <v>42.831113384742672</v>
      </c>
      <c r="F7" s="8"/>
    </row>
    <row r="8" spans="1:6" ht="21" customHeight="1" x14ac:dyDescent="0.25">
      <c r="A8" s="28" t="s">
        <v>71</v>
      </c>
      <c r="B8" s="29">
        <v>103635</v>
      </c>
      <c r="C8" s="29">
        <v>101948</v>
      </c>
      <c r="D8" s="29">
        <f t="shared" si="0"/>
        <v>-1687</v>
      </c>
      <c r="E8" s="29">
        <f t="shared" si="1"/>
        <v>98.372171563660928</v>
      </c>
    </row>
    <row r="9" spans="1:6" ht="21" customHeight="1" x14ac:dyDescent="0.25">
      <c r="A9" s="28" t="s">
        <v>42</v>
      </c>
      <c r="B9" s="29">
        <v>74067</v>
      </c>
      <c r="C9" s="30">
        <v>71237</v>
      </c>
      <c r="D9" s="29">
        <f t="shared" si="0"/>
        <v>-2830</v>
      </c>
      <c r="E9" s="29">
        <f t="shared" si="1"/>
        <v>96.179135107402757</v>
      </c>
    </row>
    <row r="10" spans="1:6" ht="21" customHeight="1" x14ac:dyDescent="0.25">
      <c r="A10" s="28" t="s">
        <v>43</v>
      </c>
      <c r="B10" s="29">
        <v>50480</v>
      </c>
      <c r="C10" s="29">
        <v>31717</v>
      </c>
      <c r="D10" s="29">
        <f t="shared" si="0"/>
        <v>-18763</v>
      </c>
      <c r="E10" s="29">
        <f t="shared" si="1"/>
        <v>62.830824088748017</v>
      </c>
    </row>
    <row r="11" spans="1:6" ht="21" customHeight="1" x14ac:dyDescent="0.25">
      <c r="A11" s="28" t="s">
        <v>37</v>
      </c>
      <c r="B11" s="29">
        <v>197460</v>
      </c>
      <c r="C11" s="29">
        <v>0</v>
      </c>
      <c r="D11" s="29">
        <f t="shared" si="0"/>
        <v>-197460</v>
      </c>
      <c r="E11" s="29">
        <f t="shared" si="1"/>
        <v>0</v>
      </c>
    </row>
    <row r="12" spans="1:6" ht="21" customHeight="1" x14ac:dyDescent="0.25">
      <c r="A12" s="20" t="s">
        <v>44</v>
      </c>
      <c r="B12" s="31">
        <f>SUM(B5:B11)</f>
        <v>5810765.2000000002</v>
      </c>
      <c r="C12" s="31">
        <f t="shared" ref="C12:D12" si="2">SUM(C5:C11)</f>
        <v>5215868</v>
      </c>
      <c r="D12" s="31">
        <f t="shared" si="2"/>
        <v>-594897.19999999995</v>
      </c>
      <c r="E12" s="31">
        <f>C12/B12*100</f>
        <v>89.762153872608721</v>
      </c>
    </row>
    <row r="13" spans="1:6" ht="14.25" x14ac:dyDescent="0.2">
      <c r="B13" s="32"/>
      <c r="C13" s="33"/>
      <c r="D13" s="32"/>
      <c r="E13" s="34"/>
    </row>
    <row r="14" spans="1:6" x14ac:dyDescent="0.25">
      <c r="A14" s="98" t="s">
        <v>77</v>
      </c>
      <c r="B14" s="98"/>
      <c r="C14" s="98"/>
      <c r="D14" s="98"/>
      <c r="E14" s="98"/>
    </row>
    <row r="15" spans="1:6" ht="15" x14ac:dyDescent="0.2">
      <c r="A15" s="35"/>
      <c r="B15" s="35"/>
      <c r="C15" s="35"/>
      <c r="D15" s="35"/>
      <c r="E15" s="35"/>
    </row>
    <row r="16" spans="1:6" ht="15" x14ac:dyDescent="0.2">
      <c r="A16" s="35"/>
      <c r="B16" s="35"/>
      <c r="C16" s="35"/>
      <c r="D16" s="35"/>
      <c r="E16" s="35"/>
    </row>
    <row r="17" spans="1:5" ht="15" x14ac:dyDescent="0.2">
      <c r="A17" s="35"/>
      <c r="B17" s="35"/>
      <c r="C17" s="35"/>
      <c r="D17" s="35"/>
      <c r="E17" s="35"/>
    </row>
    <row r="18" spans="1:5" ht="15" x14ac:dyDescent="0.2">
      <c r="A18" s="35"/>
      <c r="B18" s="35"/>
      <c r="C18" s="35"/>
      <c r="D18" s="35"/>
      <c r="E18" s="35"/>
    </row>
    <row r="19" spans="1:5" x14ac:dyDescent="0.25">
      <c r="A19" s="92" t="s">
        <v>66</v>
      </c>
      <c r="B19" s="92"/>
      <c r="C19" s="92"/>
      <c r="D19" s="92"/>
      <c r="E19" s="92"/>
    </row>
    <row r="21" spans="1:5" ht="18" customHeight="1" x14ac:dyDescent="0.25">
      <c r="A21" s="95" t="s">
        <v>45</v>
      </c>
      <c r="B21" s="95" t="s">
        <v>40</v>
      </c>
      <c r="C21" s="95" t="s">
        <v>7</v>
      </c>
      <c r="D21" s="95" t="s">
        <v>8</v>
      </c>
      <c r="E21" s="95"/>
    </row>
    <row r="22" spans="1:5" x14ac:dyDescent="0.25">
      <c r="A22" s="95"/>
      <c r="B22" s="95"/>
      <c r="C22" s="95"/>
      <c r="D22" s="17" t="s">
        <v>9</v>
      </c>
      <c r="E22" s="17" t="s">
        <v>0</v>
      </c>
    </row>
    <row r="23" spans="1:5" ht="27.75" customHeight="1" x14ac:dyDescent="0.25">
      <c r="A23" s="36" t="s">
        <v>68</v>
      </c>
      <c r="B23" s="49">
        <v>388198128</v>
      </c>
      <c r="C23" s="49">
        <v>353124373</v>
      </c>
      <c r="D23" s="29">
        <f t="shared" ref="D23:D24" si="3">C23-B23</f>
        <v>-35073755</v>
      </c>
      <c r="E23" s="29">
        <f t="shared" ref="E23:E24" si="4">C23/B23*100</f>
        <v>90.964986054749858</v>
      </c>
    </row>
    <row r="24" spans="1:5" ht="27.6" customHeight="1" x14ac:dyDescent="0.25">
      <c r="A24" s="36" t="s">
        <v>67</v>
      </c>
      <c r="B24" s="49">
        <v>350209102</v>
      </c>
      <c r="C24" s="49">
        <v>344942810</v>
      </c>
      <c r="D24" s="29">
        <f t="shared" si="3"/>
        <v>-5266292</v>
      </c>
      <c r="E24" s="29">
        <f t="shared" si="4"/>
        <v>98.496243538524595</v>
      </c>
    </row>
    <row r="25" spans="1:5" ht="21" customHeight="1" x14ac:dyDescent="0.25">
      <c r="A25" s="36" t="s">
        <v>46</v>
      </c>
      <c r="B25" s="31">
        <f>B23-B24</f>
        <v>37989026</v>
      </c>
      <c r="C25" s="45">
        <f>C23-C24</f>
        <v>8181563</v>
      </c>
      <c r="D25" s="31">
        <f>C25-B25</f>
        <v>-29807463</v>
      </c>
      <c r="E25" s="31">
        <f>C25/B25*100</f>
        <v>21.536648504755032</v>
      </c>
    </row>
    <row r="26" spans="1:5" ht="21" customHeight="1" x14ac:dyDescent="0.25">
      <c r="A26" s="36" t="s">
        <v>47</v>
      </c>
      <c r="B26" s="31">
        <v>24721063</v>
      </c>
      <c r="C26" s="45">
        <v>15351007</v>
      </c>
      <c r="D26" s="31">
        <f t="shared" ref="D26:D36" si="5">C26-B26</f>
        <v>-9370056</v>
      </c>
      <c r="E26" s="31">
        <f t="shared" ref="E26:E36" si="6">C26/B26*100</f>
        <v>62.096872614256114</v>
      </c>
    </row>
    <row r="27" spans="1:5" ht="14.25" customHeight="1" x14ac:dyDescent="0.25">
      <c r="A27" s="36" t="s">
        <v>60</v>
      </c>
      <c r="B27" s="29">
        <v>0</v>
      </c>
      <c r="C27" s="49"/>
      <c r="D27" s="29"/>
      <c r="E27" s="29"/>
    </row>
    <row r="28" spans="1:5" ht="21" customHeight="1" x14ac:dyDescent="0.25">
      <c r="A28" s="36" t="s">
        <v>48</v>
      </c>
      <c r="B28" s="29">
        <v>1030965</v>
      </c>
      <c r="C28" s="49">
        <v>1103610</v>
      </c>
      <c r="D28" s="29">
        <f t="shared" si="5"/>
        <v>72645</v>
      </c>
      <c r="E28" s="29">
        <f t="shared" si="6"/>
        <v>107.04631098048915</v>
      </c>
    </row>
    <row r="29" spans="1:5" ht="21" customHeight="1" x14ac:dyDescent="0.25">
      <c r="A29" s="36" t="s">
        <v>49</v>
      </c>
      <c r="B29" s="29">
        <v>5810765</v>
      </c>
      <c r="C29" s="49">
        <v>5215868</v>
      </c>
      <c r="D29" s="29">
        <f t="shared" si="5"/>
        <v>-594897</v>
      </c>
      <c r="E29" s="29">
        <f t="shared" si="6"/>
        <v>89.762156962121168</v>
      </c>
    </row>
    <row r="30" spans="1:5" ht="21" customHeight="1" x14ac:dyDescent="0.25">
      <c r="A30" s="36" t="s">
        <v>50</v>
      </c>
      <c r="B30" s="29">
        <v>17879333</v>
      </c>
      <c r="C30" s="49">
        <v>9031529</v>
      </c>
      <c r="D30" s="29">
        <f t="shared" si="5"/>
        <v>-8847804</v>
      </c>
      <c r="E30" s="29">
        <f t="shared" si="6"/>
        <v>50.513791537972921</v>
      </c>
    </row>
    <row r="31" spans="1:5" ht="21" customHeight="1" x14ac:dyDescent="0.25">
      <c r="A31" s="36" t="s">
        <v>61</v>
      </c>
      <c r="B31" s="29">
        <v>462490</v>
      </c>
      <c r="C31" s="49">
        <v>1689228</v>
      </c>
      <c r="D31" s="29">
        <f t="shared" si="5"/>
        <v>1226738</v>
      </c>
      <c r="E31" s="29">
        <f t="shared" si="6"/>
        <v>365.24638370559359</v>
      </c>
    </row>
    <row r="32" spans="1:5" ht="21" customHeight="1" x14ac:dyDescent="0.25">
      <c r="A32" s="36" t="s">
        <v>51</v>
      </c>
      <c r="B32" s="31">
        <f>B35+B34</f>
        <v>13730453</v>
      </c>
      <c r="C32" s="45">
        <v>-5480216</v>
      </c>
      <c r="D32" s="31">
        <f t="shared" si="5"/>
        <v>-19210669</v>
      </c>
      <c r="E32" s="31">
        <f t="shared" si="6"/>
        <v>-39.912856480408912</v>
      </c>
    </row>
    <row r="33" spans="1:5" ht="21" customHeight="1" x14ac:dyDescent="0.25">
      <c r="A33" s="36" t="s">
        <v>52</v>
      </c>
      <c r="B33" s="29">
        <v>0</v>
      </c>
      <c r="C33" s="49">
        <v>4286</v>
      </c>
      <c r="D33" s="29">
        <f t="shared" si="5"/>
        <v>4286</v>
      </c>
      <c r="E33" s="29">
        <v>100</v>
      </c>
    </row>
    <row r="34" spans="1:5" ht="21" customHeight="1" x14ac:dyDescent="0.25">
      <c r="A34" s="36" t="s">
        <v>53</v>
      </c>
      <c r="B34" s="29">
        <v>1295076</v>
      </c>
      <c r="C34" s="49">
        <v>357804</v>
      </c>
      <c r="D34" s="29">
        <f t="shared" si="5"/>
        <v>-937272</v>
      </c>
      <c r="E34" s="29">
        <f t="shared" si="6"/>
        <v>27.628031096244541</v>
      </c>
    </row>
    <row r="35" spans="1:5" s="38" customFormat="1" ht="21" customHeight="1" x14ac:dyDescent="0.25">
      <c r="A35" s="37" t="s">
        <v>54</v>
      </c>
      <c r="B35" s="31">
        <v>12435377</v>
      </c>
      <c r="C35" s="45">
        <f>C32+C33-C34</f>
        <v>-5833734</v>
      </c>
      <c r="D35" s="31">
        <f t="shared" si="5"/>
        <v>-18269111</v>
      </c>
      <c r="E35" s="31">
        <f t="shared" si="6"/>
        <v>-46.912401610341206</v>
      </c>
    </row>
    <row r="36" spans="1:5" ht="21" customHeight="1" x14ac:dyDescent="0.25">
      <c r="A36" s="36" t="s">
        <v>55</v>
      </c>
      <c r="B36" s="29">
        <v>1555275</v>
      </c>
      <c r="C36" s="49">
        <v>0</v>
      </c>
      <c r="D36" s="29">
        <f t="shared" si="5"/>
        <v>-1555275</v>
      </c>
      <c r="E36" s="29">
        <f t="shared" si="6"/>
        <v>0</v>
      </c>
    </row>
    <row r="37" spans="1:5" s="38" customFormat="1" ht="21" customHeight="1" x14ac:dyDescent="0.25">
      <c r="A37" s="37" t="s">
        <v>56</v>
      </c>
      <c r="B37" s="31">
        <v>10880102</v>
      </c>
      <c r="C37" s="45">
        <f>C35</f>
        <v>-5833734</v>
      </c>
      <c r="D37" s="31">
        <f t="shared" ref="D37" si="7">C37-B37</f>
        <v>-16713836</v>
      </c>
      <c r="E37" s="31">
        <f t="shared" ref="E37" si="8">C37/B37*100</f>
        <v>-53.618376004195547</v>
      </c>
    </row>
    <row r="38" spans="1:5" x14ac:dyDescent="0.25">
      <c r="A38" s="39"/>
      <c r="B38" s="40"/>
      <c r="C38" s="40"/>
      <c r="D38" s="40"/>
      <c r="E38" s="41"/>
    </row>
    <row r="39" spans="1:5" ht="45.75" customHeight="1" x14ac:dyDescent="0.25">
      <c r="A39" s="99" t="s">
        <v>76</v>
      </c>
      <c r="B39" s="99"/>
      <c r="C39" s="99"/>
      <c r="D39" s="99"/>
      <c r="E39" s="99"/>
    </row>
    <row r="41" spans="1:5" ht="15.6" x14ac:dyDescent="0.3">
      <c r="A41" s="42" t="s">
        <v>57</v>
      </c>
      <c r="B41" s="42"/>
      <c r="C41" s="75" t="s">
        <v>64</v>
      </c>
      <c r="D41" s="75"/>
      <c r="E41" s="75"/>
    </row>
  </sheetData>
  <mergeCells count="13">
    <mergeCell ref="A1:E1"/>
    <mergeCell ref="A3:A4"/>
    <mergeCell ref="B3:B4"/>
    <mergeCell ref="C3:C4"/>
    <mergeCell ref="D3:E3"/>
    <mergeCell ref="A14:E14"/>
    <mergeCell ref="C41:E41"/>
    <mergeCell ref="A19:E19"/>
    <mergeCell ref="A21:A22"/>
    <mergeCell ref="B21:B22"/>
    <mergeCell ref="C21:C22"/>
    <mergeCell ref="D21:E21"/>
    <mergeCell ref="A39:E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BERDIYOR</cp:lastModifiedBy>
  <cp:lastPrinted>2024-05-06T09:15:56Z</cp:lastPrinted>
  <dcterms:created xsi:type="dcterms:W3CDTF">2020-06-03T08:46:25Z</dcterms:created>
  <dcterms:modified xsi:type="dcterms:W3CDTF">2024-06-03T03:47:52Z</dcterms:modified>
</cp:coreProperties>
</file>